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<sst xmlns="http://schemas.openxmlformats.org/spreadsheetml/2006/main" count="532" uniqueCount="103">
  <si>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</si>
  <si>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</si>
  <si>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</si>
  <si>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</si>
  <si>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</si>
  <si>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</si>
  <si>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</si>
  <si>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</si>
  <si>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</si>
  <si>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</si>
  <si>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</si>
  <si>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</si>
  <si>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</si>
  <si>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</si>
  <si>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</si>
  <si>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</si>
  <si>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</si>
  <si>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</si>
  <si>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</si>
  <si>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</si>
  <si>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</si>
  <si>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</si>
  <si>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</si>
  <si>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</si>
  <si>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</si>
  <si>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</si>
  <si>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</si>
  <si>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благоустроенные без центрального отопления с газоснабжением</t>
  </si>
  <si>
    <t xml:space="preserve">деревянные  жилые дома благоустроенные </t>
  </si>
  <si>
    <t xml:space="preserve">благоустроенные жилые дома </t>
  </si>
  <si>
    <t>ул. Пустошного, 60</t>
  </si>
  <si>
    <t>деревянные  жилые дома неблагоустроенные с центральным отоплением</t>
  </si>
  <si>
    <t>ул. Водоемная, 6</t>
  </si>
  <si>
    <t>ул. Водоемная, 8</t>
  </si>
  <si>
    <t>ул. Красина, 13, корп. 1</t>
  </si>
  <si>
    <t>ул. Красина, 15</t>
  </si>
  <si>
    <t>ул. Красина, 17</t>
  </si>
  <si>
    <t>ул. Красина, 29</t>
  </si>
  <si>
    <t>ул. Красина, 31</t>
  </si>
  <si>
    <t>ул. Красина, 33</t>
  </si>
  <si>
    <t>деревянные  жилые дома благоустроенные без центрального отопления и газоснабжения</t>
  </si>
  <si>
    <t>ул. Стивидорская, 4</t>
  </si>
  <si>
    <t>ул. Стивидорская, 6</t>
  </si>
  <si>
    <t>ул. Красина, 27, корп. 1</t>
  </si>
  <si>
    <t>ул. Красина, 11</t>
  </si>
  <si>
    <t>ул. Красина, 13</t>
  </si>
  <si>
    <t>ул. Красина, 35</t>
  </si>
  <si>
    <t>ул. Красина, 37</t>
  </si>
  <si>
    <t>ул. Красина, 39</t>
  </si>
  <si>
    <t>ул. Куйбышева, 2</t>
  </si>
  <si>
    <t>ул. Куйбышева, 4</t>
  </si>
  <si>
    <t>ул. Куйбышева, 5</t>
  </si>
  <si>
    <t>ул. Куйбышева, 6</t>
  </si>
  <si>
    <t>ул. Куйбышева, 8</t>
  </si>
  <si>
    <t>ул. Куйбышева, 10</t>
  </si>
  <si>
    <t>ул. Куйбышева, 12</t>
  </si>
  <si>
    <t>ул. Куйбышева, 14</t>
  </si>
  <si>
    <t>ул. Матросова, 5</t>
  </si>
  <si>
    <t>ул. Мира 2</t>
  </si>
  <si>
    <t>ул. Мира 4</t>
  </si>
  <si>
    <t>ул. Мира 6</t>
  </si>
  <si>
    <t>ул. Мира 12</t>
  </si>
  <si>
    <t>ул. Мира 16</t>
  </si>
  <si>
    <t>ул. Цигломенская, 19</t>
  </si>
  <si>
    <t>ул. Цигломенская, 23</t>
  </si>
  <si>
    <t>ул. Цигломенская, 27</t>
  </si>
  <si>
    <t>ул. Цигломенская, 27, корп. 1</t>
  </si>
  <si>
    <t>ул. Цигломенская, 29, корп. 1</t>
  </si>
  <si>
    <t>ул. Цигломенская, 31</t>
  </si>
  <si>
    <t>ул. Цигломенская, 31, корп. 1</t>
  </si>
  <si>
    <t>ул. Цигломенская, 37</t>
  </si>
  <si>
    <t>ул. Цигломенская, 21</t>
  </si>
  <si>
    <t>ул. Цигломенская, 25</t>
  </si>
  <si>
    <t>ул. Кирпичного завода, 17, корп. 1</t>
  </si>
  <si>
    <t>ул. Кирпичного завода, 21</t>
  </si>
  <si>
    <t>ул. Кирпичного завода, 22</t>
  </si>
  <si>
    <t>ул. Красина, 6</t>
  </si>
  <si>
    <t>ул. Красина, 9</t>
  </si>
  <si>
    <t>ул. Ленинская, 3</t>
  </si>
  <si>
    <t>ул. Ленинская, 5</t>
  </si>
  <si>
    <t>ул. Ленинская, 7</t>
  </si>
  <si>
    <t>ул. Ленинская, 8</t>
  </si>
  <si>
    <t>ул. Матросова, 2</t>
  </si>
  <si>
    <t>ул. Мира, 20</t>
  </si>
  <si>
    <t>ул. Цигломенская, 13</t>
  </si>
  <si>
    <t>ул. Цигломенская, 25, корп. 1</t>
  </si>
  <si>
    <t>ул. Кирпичного завода, 17</t>
  </si>
  <si>
    <t>ул. Кирпичного завода, 19</t>
  </si>
  <si>
    <t>ул. Кирпичного завода, 20</t>
  </si>
  <si>
    <t>ул. Кирпичного завода, 15</t>
  </si>
  <si>
    <t>ул. Кирпичного завода, 18</t>
  </si>
  <si>
    <t>ул. Кирпичного завода, 13</t>
  </si>
  <si>
    <t>ул. Красина, 3, корп. 2</t>
  </si>
  <si>
    <t>ул. Красина, 4</t>
  </si>
  <si>
    <t>ул. Ленинская, 4</t>
  </si>
  <si>
    <t>ул. Ленинская, 6</t>
  </si>
  <si>
    <t>ул. Ленинская, 10</t>
  </si>
  <si>
    <t>ул. Матросова, 4</t>
  </si>
  <si>
    <t>ул. Стивидорская, 2</t>
  </si>
  <si>
    <t>ул. Стивидорская, 8</t>
  </si>
  <si>
    <t>ул. Стивидорская, 3</t>
  </si>
  <si>
    <t>благоустроенные жилые дома без газоснабжения</t>
  </si>
  <si>
    <t>Лот № 5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</si>
</sst>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65" fontId="9" fillId="33" borderId="11" xfId="0" applyNumberFormat="1" applyFont="1" applyFill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6" fillId="33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1" sqref="B11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11" width="10.125" style="8" customWidth="1"/>
    <col min="12" max="13" width="9.625" style="8" customWidth="1"/>
    <col min="14" max="18" width="9.75390625" style="8" customWidth="1"/>
    <col min="19" max="19" width="10.625" style="8" customWidth="1"/>
    <col min="20" max="71" width="9.75390625" style="8" customWidth="1"/>
    <col min="72" max="72" width="11.00390625" style="8" customWidth="1"/>
    <col min="73" max="76" width="9.75390625" style="8" customWidth="1"/>
    <col min="77" max="16384" width="9.125" style="8" customWidth="1"/>
  </cols>
  <sheetData>
    <row r="1" spans="2:71" ht="15.75">
      <c r="B1" s="6"/>
      <c r="C1" s="6" t="s">
        <v>9</v>
      </c>
      <c r="D1" s="6"/>
      <c r="E1" s="6"/>
      <c r="F1" s="6"/>
      <c r="G1" s="6"/>
      <c r="H1" s="6"/>
      <c r="I1" s="6"/>
      <c r="J1" s="6"/>
      <c r="K1" s="6"/>
      <c r="L1" s="2"/>
      <c r="M1" s="2"/>
      <c r="N1" s="6"/>
      <c r="O1" s="2"/>
      <c r="P1" s="2"/>
      <c r="Q1" s="6"/>
      <c r="R1" s="6"/>
      <c r="S1" s="2"/>
      <c r="T1" s="2"/>
      <c r="U1" s="6"/>
      <c r="V1" s="2"/>
      <c r="W1" s="2"/>
      <c r="X1" s="6"/>
      <c r="Y1" s="6"/>
      <c r="Z1" s="2"/>
      <c r="AA1" s="2"/>
      <c r="AB1" s="6"/>
      <c r="AC1" s="6"/>
      <c r="AD1" s="2"/>
      <c r="AE1" s="2"/>
      <c r="AF1" s="6"/>
      <c r="AG1" s="6"/>
      <c r="AH1" s="2"/>
      <c r="AI1" s="2"/>
      <c r="AJ1" s="6"/>
      <c r="AK1" s="6"/>
      <c r="AL1" s="2"/>
      <c r="AM1" s="2"/>
      <c r="AN1" s="6"/>
      <c r="AO1" s="6"/>
      <c r="AP1" s="2"/>
      <c r="AQ1" s="2"/>
      <c r="AR1" s="6"/>
      <c r="AS1" s="6"/>
      <c r="AT1" s="2"/>
      <c r="AU1" s="2"/>
      <c r="AV1" s="6"/>
      <c r="AW1" s="6"/>
      <c r="AX1" s="2"/>
      <c r="AY1" s="2"/>
      <c r="AZ1" s="6"/>
      <c r="BA1" s="6"/>
      <c r="BB1" s="2"/>
      <c r="BC1" s="2"/>
      <c r="BD1" s="6"/>
      <c r="BE1" s="2"/>
      <c r="BF1" s="6"/>
      <c r="BG1" s="2"/>
      <c r="BH1" s="2"/>
      <c r="BI1" s="2"/>
      <c r="BJ1" s="6"/>
      <c r="BK1" s="2"/>
      <c r="BL1" s="2"/>
      <c r="BM1" s="2"/>
      <c r="BN1" s="6"/>
      <c r="BO1" s="2"/>
      <c r="BP1" s="2"/>
      <c r="BQ1" s="2"/>
      <c r="BR1" s="6"/>
      <c r="BS1" s="2"/>
    </row>
    <row r="2" spans="2:71" ht="15.75">
      <c r="B2" s="5"/>
      <c r="C2" s="5" t="s">
        <v>10</v>
      </c>
      <c r="D2" s="5"/>
      <c r="E2" s="5"/>
      <c r="F2" s="5"/>
      <c r="G2" s="5"/>
      <c r="H2" s="5"/>
      <c r="I2" s="5"/>
      <c r="J2" s="5"/>
      <c r="K2" s="5"/>
      <c r="L2" s="2"/>
      <c r="M2" s="2"/>
      <c r="N2" s="5"/>
      <c r="O2" s="2"/>
      <c r="P2" s="2"/>
      <c r="Q2" s="5"/>
      <c r="R2" s="5"/>
      <c r="S2" s="2"/>
      <c r="T2" s="2"/>
      <c r="U2" s="5"/>
      <c r="V2" s="2"/>
      <c r="W2" s="2"/>
      <c r="X2" s="5"/>
      <c r="Y2" s="5"/>
      <c r="Z2" s="2"/>
      <c r="AA2" s="2"/>
      <c r="AB2" s="5"/>
      <c r="AC2" s="5"/>
      <c r="AD2" s="2"/>
      <c r="AE2" s="2"/>
      <c r="AF2" s="5"/>
      <c r="AG2" s="5"/>
      <c r="AH2" s="2"/>
      <c r="AI2" s="2"/>
      <c r="AJ2" s="5"/>
      <c r="AK2" s="5"/>
      <c r="AL2" s="2"/>
      <c r="AM2" s="2"/>
      <c r="AN2" s="5"/>
      <c r="AO2" s="5"/>
      <c r="AP2" s="2"/>
      <c r="AQ2" s="2"/>
      <c r="AR2" s="5"/>
      <c r="AS2" s="5"/>
      <c r="AT2" s="2"/>
      <c r="AU2" s="2"/>
      <c r="AV2" s="5"/>
      <c r="AW2" s="5"/>
      <c r="AX2" s="2"/>
      <c r="AY2" s="2"/>
      <c r="AZ2" s="5"/>
      <c r="BA2" s="5"/>
      <c r="BB2" s="2"/>
      <c r="BC2" s="2"/>
      <c r="BD2" s="5"/>
      <c r="BE2" s="2"/>
      <c r="BF2" s="5"/>
      <c r="BG2" s="2"/>
      <c r="BH2" s="2"/>
      <c r="BI2" s="2"/>
      <c r="BJ2" s="5"/>
      <c r="BK2" s="2"/>
      <c r="BL2" s="2"/>
      <c r="BM2" s="2"/>
      <c r="BN2" s="5"/>
      <c r="BO2" s="2"/>
      <c r="BP2" s="2"/>
      <c r="BQ2" s="2"/>
      <c r="BR2" s="5"/>
      <c r="BS2" s="2"/>
    </row>
    <row r="3" spans="2:71" ht="15.75">
      <c r="B3" s="5"/>
      <c r="C3" s="5" t="s">
        <v>11</v>
      </c>
      <c r="D3" s="5"/>
      <c r="E3" s="5"/>
      <c r="F3" s="5"/>
      <c r="G3" s="5"/>
      <c r="H3" s="5"/>
      <c r="I3" s="5"/>
      <c r="J3" s="5"/>
      <c r="K3" s="5"/>
      <c r="L3" s="2"/>
      <c r="M3" s="2"/>
      <c r="N3" s="5"/>
      <c r="O3" s="2"/>
      <c r="P3" s="2"/>
      <c r="Q3" s="5"/>
      <c r="R3" s="5"/>
      <c r="S3" s="2"/>
      <c r="T3" s="2"/>
      <c r="U3" s="5"/>
      <c r="V3" s="2"/>
      <c r="W3" s="2"/>
      <c r="X3" s="5"/>
      <c r="Y3" s="5"/>
      <c r="Z3" s="2"/>
      <c r="AA3" s="2"/>
      <c r="AB3" s="5"/>
      <c r="AC3" s="5"/>
      <c r="AD3" s="2"/>
      <c r="AE3" s="2"/>
      <c r="AF3" s="5"/>
      <c r="AG3" s="5"/>
      <c r="AH3" s="2"/>
      <c r="AI3" s="2"/>
      <c r="AJ3" s="5"/>
      <c r="AK3" s="5"/>
      <c r="AL3" s="2"/>
      <c r="AM3" s="2"/>
      <c r="AN3" s="5"/>
      <c r="AO3" s="5"/>
      <c r="AP3" s="2"/>
      <c r="AQ3" s="2"/>
      <c r="AR3" s="5"/>
      <c r="AS3" s="5"/>
      <c r="AT3" s="2"/>
      <c r="AU3" s="2"/>
      <c r="AV3" s="5"/>
      <c r="AW3" s="5"/>
      <c r="AX3" s="2"/>
      <c r="AY3" s="2"/>
      <c r="AZ3" s="5"/>
      <c r="BA3" s="5"/>
      <c r="BB3" s="2"/>
      <c r="BC3" s="2"/>
      <c r="BD3" s="5"/>
      <c r="BE3" s="2"/>
      <c r="BF3" s="5"/>
      <c r="BG3" s="2"/>
      <c r="BH3" s="2"/>
      <c r="BI3" s="2"/>
      <c r="BJ3" s="5"/>
      <c r="BK3" s="2"/>
      <c r="BL3" s="2"/>
      <c r="BM3" s="2"/>
      <c r="BN3" s="5"/>
      <c r="BO3" s="2"/>
      <c r="BP3" s="2"/>
      <c r="BQ3" s="2"/>
      <c r="BR3" s="5"/>
      <c r="BS3" s="2"/>
    </row>
    <row r="4" spans="1:70" ht="14.2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N4" s="3"/>
      <c r="Q4" s="3"/>
      <c r="R4" s="3"/>
      <c r="U4" s="3"/>
      <c r="X4" s="3"/>
      <c r="Y4" s="3"/>
      <c r="AB4" s="3"/>
      <c r="AC4" s="3"/>
      <c r="AF4" s="3"/>
      <c r="AG4" s="3"/>
      <c r="AJ4" s="3"/>
      <c r="AK4" s="3"/>
      <c r="AN4" s="3"/>
      <c r="AO4" s="3"/>
      <c r="AR4" s="3"/>
      <c r="AS4" s="3"/>
      <c r="AV4" s="3"/>
      <c r="AW4" s="3"/>
      <c r="AZ4" s="3"/>
      <c r="BA4" s="3"/>
      <c r="BD4" s="3"/>
      <c r="BF4" s="3"/>
      <c r="BJ4" s="3"/>
      <c r="BN4" s="3"/>
      <c r="BR4" s="3"/>
    </row>
    <row r="5" spans="1:2" s="10" customFormat="1" ht="30.75" customHeight="1">
      <c r="A5" s="77" t="s">
        <v>12</v>
      </c>
      <c r="B5" s="78"/>
    </row>
    <row r="6" spans="1:2" ht="18.75" customHeight="1">
      <c r="A6" s="79" t="s">
        <v>102</v>
      </c>
      <c r="B6" s="80"/>
    </row>
    <row r="7" spans="1:71" s="11" customFormat="1" ht="124.5" customHeight="1">
      <c r="A7" s="81" t="s">
        <v>7</v>
      </c>
      <c r="B7" s="81" t="s">
        <v>8</v>
      </c>
      <c r="C7" s="25" t="s">
        <v>27</v>
      </c>
      <c r="D7" s="82" t="s">
        <v>31</v>
      </c>
      <c r="E7" s="83"/>
      <c r="F7" s="83"/>
      <c r="G7" s="83"/>
      <c r="H7" s="83"/>
      <c r="I7" s="83"/>
      <c r="J7" s="83"/>
      <c r="K7" s="84"/>
      <c r="L7" s="67" t="s">
        <v>40</v>
      </c>
      <c r="M7" s="68"/>
      <c r="N7" s="67" t="s">
        <v>21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85" t="s">
        <v>28</v>
      </c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67" t="s">
        <v>29</v>
      </c>
      <c r="BF7" s="68"/>
      <c r="BG7" s="68"/>
      <c r="BH7" s="68"/>
      <c r="BI7" s="68"/>
      <c r="BJ7" s="69"/>
      <c r="BK7" s="67" t="s">
        <v>101</v>
      </c>
      <c r="BL7" s="68"/>
      <c r="BM7" s="68"/>
      <c r="BN7" s="68"/>
      <c r="BO7" s="68"/>
      <c r="BP7" s="68"/>
      <c r="BQ7" s="68"/>
      <c r="BR7" s="68"/>
      <c r="BS7" s="68"/>
    </row>
    <row r="8" spans="1:71" s="27" customFormat="1" ht="52.5" customHeight="1">
      <c r="A8" s="81"/>
      <c r="B8" s="81"/>
      <c r="C8" s="26" t="s">
        <v>30</v>
      </c>
      <c r="D8" s="26" t="s">
        <v>32</v>
      </c>
      <c r="E8" s="26" t="s">
        <v>33</v>
      </c>
      <c r="F8" s="26" t="s">
        <v>34</v>
      </c>
      <c r="G8" s="26" t="s">
        <v>35</v>
      </c>
      <c r="H8" s="26" t="s">
        <v>36</v>
      </c>
      <c r="I8" s="26" t="s">
        <v>37</v>
      </c>
      <c r="J8" s="26" t="s">
        <v>38</v>
      </c>
      <c r="K8" s="26" t="s">
        <v>39</v>
      </c>
      <c r="L8" s="26" t="s">
        <v>41</v>
      </c>
      <c r="M8" s="26" t="s">
        <v>42</v>
      </c>
      <c r="N8" s="26" t="s">
        <v>43</v>
      </c>
      <c r="O8" s="26" t="s">
        <v>44</v>
      </c>
      <c r="P8" s="26" t="s">
        <v>45</v>
      </c>
      <c r="Q8" s="26" t="s">
        <v>46</v>
      </c>
      <c r="R8" s="26" t="s">
        <v>47</v>
      </c>
      <c r="S8" s="26" t="s">
        <v>48</v>
      </c>
      <c r="T8" s="26" t="s">
        <v>49</v>
      </c>
      <c r="U8" s="26" t="s">
        <v>50</v>
      </c>
      <c r="V8" s="26" t="s">
        <v>51</v>
      </c>
      <c r="W8" s="26" t="s">
        <v>52</v>
      </c>
      <c r="X8" s="26" t="s">
        <v>53</v>
      </c>
      <c r="Y8" s="26" t="s">
        <v>54</v>
      </c>
      <c r="Z8" s="26" t="s">
        <v>55</v>
      </c>
      <c r="AA8" s="26" t="s">
        <v>56</v>
      </c>
      <c r="AB8" s="26" t="s">
        <v>57</v>
      </c>
      <c r="AC8" s="26" t="s">
        <v>58</v>
      </c>
      <c r="AD8" s="26" t="s">
        <v>59</v>
      </c>
      <c r="AE8" s="26" t="s">
        <v>60</v>
      </c>
      <c r="AF8" s="26" t="s">
        <v>61</v>
      </c>
      <c r="AG8" s="26" t="s">
        <v>62</v>
      </c>
      <c r="AH8" s="26" t="s">
        <v>63</v>
      </c>
      <c r="AI8" s="26" t="s">
        <v>64</v>
      </c>
      <c r="AJ8" s="26" t="s">
        <v>65</v>
      </c>
      <c r="AK8" s="26" t="s">
        <v>66</v>
      </c>
      <c r="AL8" s="26" t="s">
        <v>67</v>
      </c>
      <c r="AM8" s="26" t="s">
        <v>68</v>
      </c>
      <c r="AN8" s="26" t="s">
        <v>69</v>
      </c>
      <c r="AO8" s="26" t="s">
        <v>70</v>
      </c>
      <c r="AP8" s="26" t="s">
        <v>71</v>
      </c>
      <c r="AQ8" s="26" t="s">
        <v>72</v>
      </c>
      <c r="AR8" s="26" t="s">
        <v>73</v>
      </c>
      <c r="AS8" s="26" t="s">
        <v>74</v>
      </c>
      <c r="AT8" s="26" t="s">
        <v>75</v>
      </c>
      <c r="AU8" s="26" t="s">
        <v>76</v>
      </c>
      <c r="AV8" s="26" t="s">
        <v>77</v>
      </c>
      <c r="AW8" s="26" t="s">
        <v>78</v>
      </c>
      <c r="AX8" s="26" t="s">
        <v>79</v>
      </c>
      <c r="AY8" s="26" t="s">
        <v>80</v>
      </c>
      <c r="AZ8" s="26" t="s">
        <v>81</v>
      </c>
      <c r="BA8" s="26" t="s">
        <v>82</v>
      </c>
      <c r="BB8" s="26" t="s">
        <v>83</v>
      </c>
      <c r="BC8" s="26" t="s">
        <v>84</v>
      </c>
      <c r="BD8" s="26" t="s">
        <v>85</v>
      </c>
      <c r="BE8" s="26" t="s">
        <v>86</v>
      </c>
      <c r="BF8" s="26" t="s">
        <v>87</v>
      </c>
      <c r="BG8" s="26" t="s">
        <v>88</v>
      </c>
      <c r="BH8" s="26" t="s">
        <v>89</v>
      </c>
      <c r="BI8" s="26" t="s">
        <v>90</v>
      </c>
      <c r="BJ8" s="26" t="s">
        <v>91</v>
      </c>
      <c r="BK8" s="66" t="s">
        <v>92</v>
      </c>
      <c r="BL8" s="66" t="s">
        <v>93</v>
      </c>
      <c r="BM8" s="66" t="s">
        <v>94</v>
      </c>
      <c r="BN8" s="66" t="s">
        <v>95</v>
      </c>
      <c r="BO8" s="66" t="s">
        <v>96</v>
      </c>
      <c r="BP8" s="66" t="s">
        <v>97</v>
      </c>
      <c r="BQ8" s="66" t="s">
        <v>98</v>
      </c>
      <c r="BR8" s="66" t="s">
        <v>99</v>
      </c>
      <c r="BS8" s="66" t="s">
        <v>100</v>
      </c>
    </row>
    <row r="9" spans="1:71" ht="14.25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14"/>
      <c r="M9" s="14"/>
      <c r="N9" s="14"/>
      <c r="O9" s="4"/>
      <c r="P9" s="14"/>
      <c r="Q9" s="4"/>
      <c r="R9" s="14"/>
      <c r="S9" s="4"/>
      <c r="T9" s="14"/>
      <c r="U9" s="14"/>
      <c r="V9" s="4"/>
      <c r="W9" s="14"/>
      <c r="X9" s="4"/>
      <c r="Y9" s="14"/>
      <c r="Z9" s="4"/>
      <c r="AA9" s="14"/>
      <c r="AB9" s="4"/>
      <c r="AC9" s="14"/>
      <c r="AD9" s="4"/>
      <c r="AE9" s="14"/>
      <c r="AF9" s="4"/>
      <c r="AG9" s="14"/>
      <c r="AH9" s="4"/>
      <c r="AI9" s="14"/>
      <c r="AJ9" s="4"/>
      <c r="AK9" s="14"/>
      <c r="AL9" s="4"/>
      <c r="AM9" s="14"/>
      <c r="AN9" s="4"/>
      <c r="AO9" s="14"/>
      <c r="AP9" s="4"/>
      <c r="AQ9" s="14"/>
      <c r="AR9" s="4"/>
      <c r="AS9" s="14"/>
      <c r="AT9" s="4"/>
      <c r="AU9" s="14"/>
      <c r="AV9" s="4"/>
      <c r="AW9" s="14"/>
      <c r="AX9" s="4"/>
      <c r="AY9" s="14"/>
      <c r="AZ9" s="4"/>
      <c r="BA9" s="14"/>
      <c r="BB9" s="4"/>
      <c r="BC9" s="14"/>
      <c r="BD9" s="4"/>
      <c r="BE9" s="14"/>
      <c r="BF9" s="14"/>
      <c r="BG9" s="4"/>
      <c r="BH9" s="14"/>
      <c r="BI9" s="14"/>
      <c r="BJ9" s="14"/>
      <c r="BK9" s="4"/>
      <c r="BL9" s="14"/>
      <c r="BM9" s="14"/>
      <c r="BN9" s="14"/>
      <c r="BO9" s="4"/>
      <c r="BP9" s="14"/>
      <c r="BQ9" s="14"/>
      <c r="BR9" s="14"/>
      <c r="BS9" s="4"/>
    </row>
    <row r="10" spans="1:71" ht="14.25" customHeight="1">
      <c r="A10" s="1"/>
      <c r="B10" s="1" t="s">
        <v>13</v>
      </c>
      <c r="C10" s="24">
        <v>695.9</v>
      </c>
      <c r="D10" s="65">
        <v>556</v>
      </c>
      <c r="E10" s="65">
        <v>419.4</v>
      </c>
      <c r="F10" s="65">
        <v>207.4</v>
      </c>
      <c r="G10" s="65">
        <v>722.7</v>
      </c>
      <c r="H10" s="65">
        <v>715.1</v>
      </c>
      <c r="I10" s="65">
        <v>523.2</v>
      </c>
      <c r="J10" s="65">
        <v>532.2</v>
      </c>
      <c r="K10" s="65">
        <v>517.3</v>
      </c>
      <c r="L10" s="24">
        <v>606.4</v>
      </c>
      <c r="M10" s="24">
        <v>670.2</v>
      </c>
      <c r="N10" s="23">
        <v>522.1</v>
      </c>
      <c r="O10" s="23">
        <v>330.9</v>
      </c>
      <c r="P10" s="23">
        <v>335.7</v>
      </c>
      <c r="Q10" s="23">
        <v>521.9</v>
      </c>
      <c r="R10" s="23">
        <v>515.7</v>
      </c>
      <c r="S10" s="23">
        <v>520.1</v>
      </c>
      <c r="T10" s="23">
        <v>722.8</v>
      </c>
      <c r="U10" s="23">
        <v>782.9</v>
      </c>
      <c r="V10" s="23">
        <v>512.7</v>
      </c>
      <c r="W10" s="23">
        <v>449.2</v>
      </c>
      <c r="X10" s="23">
        <v>424.2</v>
      </c>
      <c r="Y10" s="23">
        <v>443.2</v>
      </c>
      <c r="Z10" s="65">
        <v>445.1</v>
      </c>
      <c r="AA10" s="65">
        <v>456</v>
      </c>
      <c r="AB10" s="65">
        <v>511.2</v>
      </c>
      <c r="AC10" s="65">
        <v>444.8</v>
      </c>
      <c r="AD10" s="65">
        <v>530.1</v>
      </c>
      <c r="AE10" s="65">
        <v>457.8</v>
      </c>
      <c r="AF10" s="65">
        <v>705.2</v>
      </c>
      <c r="AG10" s="65">
        <v>711.8</v>
      </c>
      <c r="AH10" s="65">
        <v>573</v>
      </c>
      <c r="AI10" s="65">
        <v>538.5</v>
      </c>
      <c r="AJ10" s="65">
        <v>557.9</v>
      </c>
      <c r="AK10" s="65">
        <v>546.1</v>
      </c>
      <c r="AL10" s="65">
        <v>590.8</v>
      </c>
      <c r="AM10" s="65">
        <v>552.2</v>
      </c>
      <c r="AN10" s="65">
        <v>402.1</v>
      </c>
      <c r="AO10" s="65">
        <v>509.1</v>
      </c>
      <c r="AP10" s="65">
        <v>491</v>
      </c>
      <c r="AQ10" s="65">
        <v>450</v>
      </c>
      <c r="AR10" s="23">
        <v>332.3</v>
      </c>
      <c r="AS10" s="23">
        <v>524</v>
      </c>
      <c r="AT10" s="23">
        <v>532.1</v>
      </c>
      <c r="AU10" s="23">
        <v>552.5</v>
      </c>
      <c r="AV10" s="23">
        <v>640</v>
      </c>
      <c r="AW10" s="23">
        <v>534.5</v>
      </c>
      <c r="AX10" s="23">
        <v>533.9</v>
      </c>
      <c r="AY10" s="23">
        <v>531.8</v>
      </c>
      <c r="AZ10" s="23">
        <v>102.9</v>
      </c>
      <c r="BA10" s="23">
        <v>526.5</v>
      </c>
      <c r="BB10" s="23">
        <v>732.4</v>
      </c>
      <c r="BC10" s="23">
        <v>343.9</v>
      </c>
      <c r="BD10" s="23">
        <v>635.6</v>
      </c>
      <c r="BE10" s="23">
        <v>726.1</v>
      </c>
      <c r="BF10" s="23">
        <v>727.3</v>
      </c>
      <c r="BG10" s="23">
        <v>712.8</v>
      </c>
      <c r="BH10" s="23">
        <v>741.3</v>
      </c>
      <c r="BI10" s="23">
        <v>744.1</v>
      </c>
      <c r="BJ10" s="23">
        <v>729.4</v>
      </c>
      <c r="BK10" s="23">
        <v>356.8</v>
      </c>
      <c r="BL10" s="23">
        <v>610.1</v>
      </c>
      <c r="BM10" s="23">
        <v>647.3</v>
      </c>
      <c r="BN10" s="23">
        <v>643.7</v>
      </c>
      <c r="BO10" s="23">
        <v>411.2</v>
      </c>
      <c r="BP10" s="23">
        <v>553.2</v>
      </c>
      <c r="BQ10" s="23">
        <v>732</v>
      </c>
      <c r="BR10" s="23">
        <v>726.9</v>
      </c>
      <c r="BS10" s="23">
        <v>642.9</v>
      </c>
    </row>
    <row r="11" spans="1:71" ht="14.25" customHeight="1" thickBot="1">
      <c r="A11" s="1"/>
      <c r="B11" s="7" t="s">
        <v>14</v>
      </c>
      <c r="C11" s="24">
        <v>695.9</v>
      </c>
      <c r="D11" s="65">
        <v>556</v>
      </c>
      <c r="E11" s="65">
        <v>419.4</v>
      </c>
      <c r="F11" s="65">
        <v>207.4</v>
      </c>
      <c r="G11" s="65">
        <v>722.7</v>
      </c>
      <c r="H11" s="65">
        <v>715.1</v>
      </c>
      <c r="I11" s="65">
        <v>523.2</v>
      </c>
      <c r="J11" s="65">
        <v>532.2</v>
      </c>
      <c r="K11" s="65">
        <v>517.3</v>
      </c>
      <c r="L11" s="24">
        <v>606.4</v>
      </c>
      <c r="M11" s="24">
        <v>670.2</v>
      </c>
      <c r="N11" s="23">
        <v>522.1</v>
      </c>
      <c r="O11" s="23">
        <v>330.9</v>
      </c>
      <c r="P11" s="23">
        <v>335.7</v>
      </c>
      <c r="Q11" s="23">
        <v>521.9</v>
      </c>
      <c r="R11" s="23">
        <v>515.7</v>
      </c>
      <c r="S11" s="23">
        <v>520.1</v>
      </c>
      <c r="T11" s="23">
        <v>722.8</v>
      </c>
      <c r="U11" s="23">
        <v>782.9</v>
      </c>
      <c r="V11" s="23">
        <v>512.7</v>
      </c>
      <c r="W11" s="23">
        <v>449.2</v>
      </c>
      <c r="X11" s="23">
        <v>424.2</v>
      </c>
      <c r="Y11" s="23">
        <v>443.2</v>
      </c>
      <c r="Z11" s="65">
        <v>445.1</v>
      </c>
      <c r="AA11" s="65">
        <v>456</v>
      </c>
      <c r="AB11" s="65">
        <v>511.2</v>
      </c>
      <c r="AC11" s="65">
        <v>444.8</v>
      </c>
      <c r="AD11" s="65">
        <v>530.1</v>
      </c>
      <c r="AE11" s="65">
        <v>457.8</v>
      </c>
      <c r="AF11" s="65">
        <v>705.2</v>
      </c>
      <c r="AG11" s="65">
        <v>711.8</v>
      </c>
      <c r="AH11" s="65">
        <v>573</v>
      </c>
      <c r="AI11" s="65">
        <v>538.5</v>
      </c>
      <c r="AJ11" s="65">
        <v>557.9</v>
      </c>
      <c r="AK11" s="65">
        <v>546.1</v>
      </c>
      <c r="AL11" s="65">
        <v>590.8</v>
      </c>
      <c r="AM11" s="65">
        <v>552.2</v>
      </c>
      <c r="AN11" s="65">
        <v>402.1</v>
      </c>
      <c r="AO11" s="65">
        <v>509.1</v>
      </c>
      <c r="AP11" s="65">
        <v>491</v>
      </c>
      <c r="AQ11" s="65">
        <v>450</v>
      </c>
      <c r="AR11" s="23">
        <v>332.3</v>
      </c>
      <c r="AS11" s="23">
        <v>524</v>
      </c>
      <c r="AT11" s="23">
        <v>532.1</v>
      </c>
      <c r="AU11" s="23">
        <v>552.5</v>
      </c>
      <c r="AV11" s="23">
        <v>640</v>
      </c>
      <c r="AW11" s="23">
        <v>534.5</v>
      </c>
      <c r="AX11" s="23">
        <v>533.9</v>
      </c>
      <c r="AY11" s="23">
        <v>531.8</v>
      </c>
      <c r="AZ11" s="23">
        <v>102.9</v>
      </c>
      <c r="BA11" s="23">
        <v>526.5</v>
      </c>
      <c r="BB11" s="23">
        <v>732.4</v>
      </c>
      <c r="BC11" s="23">
        <v>343.9</v>
      </c>
      <c r="BD11" s="23">
        <v>635.6</v>
      </c>
      <c r="BE11" s="23">
        <v>726.1</v>
      </c>
      <c r="BF11" s="23">
        <v>727.3</v>
      </c>
      <c r="BG11" s="23">
        <v>712.8</v>
      </c>
      <c r="BH11" s="23">
        <v>741.3</v>
      </c>
      <c r="BI11" s="23">
        <v>744.1</v>
      </c>
      <c r="BJ11" s="23">
        <v>729.4</v>
      </c>
      <c r="BK11" s="23">
        <v>356.8</v>
      </c>
      <c r="BL11" s="23">
        <v>610.1</v>
      </c>
      <c r="BM11" s="23">
        <v>647.3</v>
      </c>
      <c r="BN11" s="23">
        <v>643.7</v>
      </c>
      <c r="BO11" s="23">
        <v>411.2</v>
      </c>
      <c r="BP11" s="23">
        <v>553.2</v>
      </c>
      <c r="BQ11" s="23">
        <v>732</v>
      </c>
      <c r="BR11" s="23">
        <v>726.9</v>
      </c>
      <c r="BS11" s="23">
        <v>642.9</v>
      </c>
    </row>
    <row r="12" spans="1:84" ht="13.5" customHeight="1" thickTop="1">
      <c r="A12" s="70" t="s">
        <v>6</v>
      </c>
      <c r="B12" s="18" t="s">
        <v>3</v>
      </c>
      <c r="C12" s="29">
        <f>C11*30%/100</f>
        <v>2.0877</v>
      </c>
      <c r="D12" s="29">
        <f aca="true" t="shared" si="0" ref="D12:M12">D11*45%/100</f>
        <v>2.5020000000000002</v>
      </c>
      <c r="E12" s="29">
        <f>E11*45%/100</f>
        <v>1.8873</v>
      </c>
      <c r="F12" s="29">
        <f>F11*45%/100</f>
        <v>0.9333</v>
      </c>
      <c r="G12" s="29">
        <f>G11*45%/100</f>
        <v>3.2521500000000003</v>
      </c>
      <c r="H12" s="29">
        <f t="shared" si="0"/>
        <v>3.21795</v>
      </c>
      <c r="I12" s="29">
        <f>I11*45%/100</f>
        <v>2.3544</v>
      </c>
      <c r="J12" s="29">
        <f t="shared" si="0"/>
        <v>2.3949000000000003</v>
      </c>
      <c r="K12" s="29">
        <f t="shared" si="0"/>
        <v>2.3278499999999998</v>
      </c>
      <c r="L12" s="29">
        <f t="shared" si="0"/>
        <v>2.7288</v>
      </c>
      <c r="M12" s="29">
        <f t="shared" si="0"/>
        <v>3.0159000000000002</v>
      </c>
      <c r="N12" s="29">
        <f>N11*30%/100</f>
        <v>1.5663</v>
      </c>
      <c r="O12" s="29">
        <f>O11*45%/100</f>
        <v>1.48905</v>
      </c>
      <c r="P12" s="29">
        <f>P11*45%/100</f>
        <v>1.51065</v>
      </c>
      <c r="Q12" s="30">
        <f>Q11*10%/100</f>
        <v>0.5219</v>
      </c>
      <c r="R12" s="29">
        <f>R11*30%/100</f>
        <v>1.5471000000000001</v>
      </c>
      <c r="S12" s="29">
        <f>S11*45%/100</f>
        <v>2.34045</v>
      </c>
      <c r="T12" s="29">
        <f>T11*45%/100</f>
        <v>3.2525999999999997</v>
      </c>
      <c r="U12" s="29">
        <f>U11*30%/100</f>
        <v>2.3486999999999996</v>
      </c>
      <c r="V12" s="29">
        <f>V11*45%/100</f>
        <v>2.3071500000000005</v>
      </c>
      <c r="W12" s="29">
        <f>W11*45%/100</f>
        <v>2.0214</v>
      </c>
      <c r="X12" s="30">
        <f>X11*10%/100</f>
        <v>0.4242</v>
      </c>
      <c r="Y12" s="29">
        <f>Y11*30%/100</f>
        <v>1.3296</v>
      </c>
      <c r="Z12" s="29">
        <f>Z11*45%/100</f>
        <v>2.0029500000000002</v>
      </c>
      <c r="AA12" s="29">
        <f>AA11*45%/100</f>
        <v>2.052</v>
      </c>
      <c r="AB12" s="30">
        <f>AB11*10%/100</f>
        <v>0.5112000000000001</v>
      </c>
      <c r="AC12" s="29">
        <f>AC11*30%/100</f>
        <v>1.3344</v>
      </c>
      <c r="AD12" s="29">
        <f>AD11*45%/100</f>
        <v>2.38545</v>
      </c>
      <c r="AE12" s="29">
        <f>AE11*45%/100</f>
        <v>2.0601000000000003</v>
      </c>
      <c r="AF12" s="30">
        <f>AF11*10%/100</f>
        <v>0.7052</v>
      </c>
      <c r="AG12" s="29">
        <f>AG11*30%/100</f>
        <v>2.1353999999999997</v>
      </c>
      <c r="AH12" s="29">
        <f>AH11*45%/100</f>
        <v>2.5785</v>
      </c>
      <c r="AI12" s="29">
        <f>AI11*45%/100</f>
        <v>2.4232500000000003</v>
      </c>
      <c r="AJ12" s="30">
        <f>AJ11*10%/100</f>
        <v>0.5579</v>
      </c>
      <c r="AK12" s="29">
        <f>AK11*30%/100</f>
        <v>1.6383</v>
      </c>
      <c r="AL12" s="29">
        <f>AL11*45%/100</f>
        <v>2.6586000000000003</v>
      </c>
      <c r="AM12" s="29">
        <f>AM11*45%/100</f>
        <v>2.4849000000000006</v>
      </c>
      <c r="AN12" s="30">
        <f>AN11*10%/100</f>
        <v>0.40210000000000007</v>
      </c>
      <c r="AO12" s="29">
        <f>AO11*30%/100</f>
        <v>1.5272999999999999</v>
      </c>
      <c r="AP12" s="29">
        <f>AP11*45%/100</f>
        <v>2.2095000000000002</v>
      </c>
      <c r="AQ12" s="29">
        <f>AQ11*45%/100</f>
        <v>2.025</v>
      </c>
      <c r="AR12" s="30">
        <f>AR11*10%/100</f>
        <v>0.33230000000000004</v>
      </c>
      <c r="AS12" s="29">
        <f>AS11*30%/100</f>
        <v>1.5719999999999998</v>
      </c>
      <c r="AT12" s="29">
        <f>AT11*45%/100</f>
        <v>2.3944500000000004</v>
      </c>
      <c r="AU12" s="29">
        <f>AU11*45%/100</f>
        <v>2.48625</v>
      </c>
      <c r="AV12" s="30">
        <f>AV11*10%/100</f>
        <v>0.64</v>
      </c>
      <c r="AW12" s="29">
        <f>AW11*30%/100</f>
        <v>1.6035</v>
      </c>
      <c r="AX12" s="29">
        <f>AX11*45%/100</f>
        <v>2.4025499999999997</v>
      </c>
      <c r="AY12" s="29">
        <f>AY11*45%/100</f>
        <v>2.3930999999999996</v>
      </c>
      <c r="AZ12" s="30">
        <f>AZ11*10%/100</f>
        <v>0.1029</v>
      </c>
      <c r="BA12" s="29">
        <f>BA11*30%/100</f>
        <v>1.5795</v>
      </c>
      <c r="BB12" s="29">
        <f>BB11*45%/100</f>
        <v>3.2958</v>
      </c>
      <c r="BC12" s="29">
        <f>BC11*45%/100</f>
        <v>1.54755</v>
      </c>
      <c r="BD12" s="30">
        <f>BD11*10%/100</f>
        <v>0.6356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f>BK11*45%/100</f>
        <v>1.6056</v>
      </c>
      <c r="BL12" s="29">
        <f>BL11*45%/100</f>
        <v>2.74545</v>
      </c>
      <c r="BM12" s="29">
        <f>BM11*45%/100</f>
        <v>2.9128499999999997</v>
      </c>
      <c r="BN12" s="29">
        <f>BN11*30%/100</f>
        <v>1.9311</v>
      </c>
      <c r="BO12" s="29">
        <v>0</v>
      </c>
      <c r="BP12" s="29">
        <v>0</v>
      </c>
      <c r="BQ12" s="29">
        <f>BQ11*45%/100</f>
        <v>3.2940000000000005</v>
      </c>
      <c r="BR12" s="29">
        <f>BR11*30%/100</f>
        <v>2.1807</v>
      </c>
      <c r="BS12" s="29">
        <v>0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</row>
    <row r="13" spans="1:84" s="10" customFormat="1" ht="16.5" customHeight="1">
      <c r="A13" s="71"/>
      <c r="B13" s="15" t="s">
        <v>17</v>
      </c>
      <c r="C13" s="32">
        <f aca="true" t="shared" si="1" ref="C13:AR13">1007.68*C12</f>
        <v>2103.7335359999997</v>
      </c>
      <c r="D13" s="32">
        <f t="shared" si="1"/>
        <v>2521.21536</v>
      </c>
      <c r="E13" s="32">
        <f aca="true" t="shared" si="2" ref="E13:J13">1007.68*E12</f>
        <v>1901.7944639999998</v>
      </c>
      <c r="F13" s="32">
        <f t="shared" si="2"/>
        <v>940.4677439999999</v>
      </c>
      <c r="G13" s="32">
        <f t="shared" si="2"/>
        <v>3277.1265120000003</v>
      </c>
      <c r="H13" s="32">
        <f t="shared" si="2"/>
        <v>3242.663856</v>
      </c>
      <c r="I13" s="32">
        <f t="shared" si="2"/>
        <v>2372.481792</v>
      </c>
      <c r="J13" s="32">
        <f t="shared" si="2"/>
        <v>2413.292832</v>
      </c>
      <c r="K13" s="32">
        <f t="shared" si="1"/>
        <v>2345.7278879999994</v>
      </c>
      <c r="L13" s="32">
        <f t="shared" si="1"/>
        <v>2749.757184</v>
      </c>
      <c r="M13" s="32">
        <f>1007.68*M12</f>
        <v>3039.062112</v>
      </c>
      <c r="N13" s="32">
        <f t="shared" si="1"/>
        <v>1578.329184</v>
      </c>
      <c r="O13" s="32">
        <f t="shared" si="1"/>
        <v>1500.485904</v>
      </c>
      <c r="P13" s="32">
        <f t="shared" si="1"/>
        <v>1522.251792</v>
      </c>
      <c r="Q13" s="33">
        <f t="shared" si="1"/>
        <v>525.908192</v>
      </c>
      <c r="R13" s="32">
        <f t="shared" si="1"/>
        <v>1558.981728</v>
      </c>
      <c r="S13" s="32">
        <f t="shared" si="1"/>
        <v>2358.424656</v>
      </c>
      <c r="T13" s="32">
        <f t="shared" si="1"/>
        <v>3277.5799679999996</v>
      </c>
      <c r="U13" s="32">
        <f aca="true" t="shared" si="3" ref="U13:AF13">1007.68*U12</f>
        <v>2366.7380159999993</v>
      </c>
      <c r="V13" s="32">
        <f t="shared" si="3"/>
        <v>2324.8689120000004</v>
      </c>
      <c r="W13" s="32">
        <f t="shared" si="3"/>
        <v>2036.9243519999998</v>
      </c>
      <c r="X13" s="33">
        <f t="shared" si="3"/>
        <v>427.457856</v>
      </c>
      <c r="Y13" s="32">
        <f t="shared" si="3"/>
        <v>1339.8113279999998</v>
      </c>
      <c r="Z13" s="32">
        <f t="shared" si="3"/>
        <v>2018.332656</v>
      </c>
      <c r="AA13" s="32">
        <f t="shared" si="3"/>
        <v>2067.75936</v>
      </c>
      <c r="AB13" s="33">
        <f t="shared" si="3"/>
        <v>515.126016</v>
      </c>
      <c r="AC13" s="32">
        <f t="shared" si="3"/>
        <v>1344.6481919999999</v>
      </c>
      <c r="AD13" s="32">
        <f t="shared" si="3"/>
        <v>2403.770256</v>
      </c>
      <c r="AE13" s="32">
        <f t="shared" si="3"/>
        <v>2075.921568</v>
      </c>
      <c r="AF13" s="33">
        <f t="shared" si="3"/>
        <v>710.615936</v>
      </c>
      <c r="AG13" s="32">
        <f t="shared" si="1"/>
        <v>2151.7998719999996</v>
      </c>
      <c r="AH13" s="32">
        <f t="shared" si="1"/>
        <v>2598.3028799999997</v>
      </c>
      <c r="AI13" s="32">
        <f t="shared" si="1"/>
        <v>2441.86056</v>
      </c>
      <c r="AJ13" s="33">
        <f t="shared" si="1"/>
        <v>562.184672</v>
      </c>
      <c r="AK13" s="32">
        <f t="shared" si="1"/>
        <v>1650.882144</v>
      </c>
      <c r="AL13" s="32">
        <f t="shared" si="1"/>
        <v>2679.0180480000004</v>
      </c>
      <c r="AM13" s="32">
        <f t="shared" si="1"/>
        <v>2503.9840320000003</v>
      </c>
      <c r="AN13" s="33">
        <f t="shared" si="1"/>
        <v>405.18812800000006</v>
      </c>
      <c r="AO13" s="32">
        <f t="shared" si="1"/>
        <v>1539.029664</v>
      </c>
      <c r="AP13" s="32">
        <f t="shared" si="1"/>
        <v>2226.46896</v>
      </c>
      <c r="AQ13" s="32">
        <f t="shared" si="1"/>
        <v>2040.552</v>
      </c>
      <c r="AR13" s="33">
        <f t="shared" si="1"/>
        <v>334.85206400000004</v>
      </c>
      <c r="AS13" s="32">
        <f aca="true" t="shared" si="4" ref="AS13:BS13">1007.68*AS12</f>
        <v>1584.0729599999997</v>
      </c>
      <c r="AT13" s="32">
        <f t="shared" si="4"/>
        <v>2412.8393760000004</v>
      </c>
      <c r="AU13" s="32">
        <f t="shared" si="4"/>
        <v>2505.3444</v>
      </c>
      <c r="AV13" s="33">
        <f t="shared" si="4"/>
        <v>644.9152</v>
      </c>
      <c r="AW13" s="32">
        <f t="shared" si="4"/>
        <v>1615.81488</v>
      </c>
      <c r="AX13" s="32">
        <f t="shared" si="4"/>
        <v>2421.0015839999996</v>
      </c>
      <c r="AY13" s="32">
        <f t="shared" si="4"/>
        <v>2411.4790079999993</v>
      </c>
      <c r="AZ13" s="33">
        <f t="shared" si="4"/>
        <v>103.69027200000001</v>
      </c>
      <c r="BA13" s="32">
        <f t="shared" si="4"/>
        <v>1591.6305599999998</v>
      </c>
      <c r="BB13" s="32">
        <f t="shared" si="4"/>
        <v>3321.111744</v>
      </c>
      <c r="BC13" s="32">
        <f t="shared" si="4"/>
        <v>1559.435184</v>
      </c>
      <c r="BD13" s="33">
        <f t="shared" si="4"/>
        <v>640.481408</v>
      </c>
      <c r="BE13" s="32">
        <f t="shared" si="4"/>
        <v>0</v>
      </c>
      <c r="BF13" s="32">
        <f t="shared" si="4"/>
        <v>0</v>
      </c>
      <c r="BG13" s="32">
        <f t="shared" si="4"/>
        <v>0</v>
      </c>
      <c r="BH13" s="32">
        <f t="shared" si="4"/>
        <v>0</v>
      </c>
      <c r="BI13" s="32">
        <f aca="true" t="shared" si="5" ref="BI13:BP13">1007.68*BI12</f>
        <v>0</v>
      </c>
      <c r="BJ13" s="32">
        <f t="shared" si="5"/>
        <v>0</v>
      </c>
      <c r="BK13" s="32">
        <f t="shared" si="5"/>
        <v>1617.9310079999998</v>
      </c>
      <c r="BL13" s="32">
        <f t="shared" si="5"/>
        <v>2766.5350559999997</v>
      </c>
      <c r="BM13" s="32">
        <f t="shared" si="5"/>
        <v>2935.2206879999994</v>
      </c>
      <c r="BN13" s="32">
        <f t="shared" si="5"/>
        <v>1945.930848</v>
      </c>
      <c r="BO13" s="32">
        <f t="shared" si="5"/>
        <v>0</v>
      </c>
      <c r="BP13" s="32">
        <f t="shared" si="5"/>
        <v>0</v>
      </c>
      <c r="BQ13" s="32">
        <f t="shared" si="4"/>
        <v>3319.2979200000004</v>
      </c>
      <c r="BR13" s="32">
        <f t="shared" si="4"/>
        <v>2197.447776</v>
      </c>
      <c r="BS13" s="32">
        <f t="shared" si="4"/>
        <v>0</v>
      </c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</row>
    <row r="14" spans="1:84" ht="13.5" customHeight="1">
      <c r="A14" s="71"/>
      <c r="B14" s="15" t="s">
        <v>2</v>
      </c>
      <c r="C14" s="35">
        <f aca="true" t="shared" si="6" ref="C14:AR14">C13/C10/12</f>
        <v>0.25192</v>
      </c>
      <c r="D14" s="35">
        <f t="shared" si="6"/>
        <v>0.37788</v>
      </c>
      <c r="E14" s="35">
        <f aca="true" t="shared" si="7" ref="E14:J14">E13/E10/12</f>
        <v>0.37788</v>
      </c>
      <c r="F14" s="35">
        <f t="shared" si="7"/>
        <v>0.37788</v>
      </c>
      <c r="G14" s="35">
        <f t="shared" si="7"/>
        <v>0.37788</v>
      </c>
      <c r="H14" s="35">
        <f t="shared" si="7"/>
        <v>0.37788</v>
      </c>
      <c r="I14" s="35">
        <f t="shared" si="7"/>
        <v>0.37788</v>
      </c>
      <c r="J14" s="35">
        <f t="shared" si="7"/>
        <v>0.37788</v>
      </c>
      <c r="K14" s="35">
        <f t="shared" si="6"/>
        <v>0.37787999999999994</v>
      </c>
      <c r="L14" s="35">
        <f t="shared" si="6"/>
        <v>0.37788</v>
      </c>
      <c r="M14" s="35">
        <f>M13/M10/12</f>
        <v>0.37788</v>
      </c>
      <c r="N14" s="35">
        <f t="shared" si="6"/>
        <v>0.25192</v>
      </c>
      <c r="O14" s="35">
        <f t="shared" si="6"/>
        <v>0.37788</v>
      </c>
      <c r="P14" s="35">
        <f t="shared" si="6"/>
        <v>0.37788</v>
      </c>
      <c r="Q14" s="36">
        <f t="shared" si="6"/>
        <v>0.08397333333333333</v>
      </c>
      <c r="R14" s="35">
        <f t="shared" si="6"/>
        <v>0.25192</v>
      </c>
      <c r="S14" s="35">
        <f t="shared" si="6"/>
        <v>0.37788</v>
      </c>
      <c r="T14" s="35">
        <f t="shared" si="6"/>
        <v>0.37788</v>
      </c>
      <c r="U14" s="35">
        <f aca="true" t="shared" si="8" ref="U14:AF14">U13/U10/12</f>
        <v>0.2519199999999999</v>
      </c>
      <c r="V14" s="35">
        <f t="shared" si="8"/>
        <v>0.37788</v>
      </c>
      <c r="W14" s="35">
        <f t="shared" si="8"/>
        <v>0.37788</v>
      </c>
      <c r="X14" s="36">
        <f t="shared" si="8"/>
        <v>0.08397333333333333</v>
      </c>
      <c r="Y14" s="35">
        <f t="shared" si="8"/>
        <v>0.25192</v>
      </c>
      <c r="Z14" s="35">
        <f t="shared" si="8"/>
        <v>0.37788</v>
      </c>
      <c r="AA14" s="35">
        <f t="shared" si="8"/>
        <v>0.37788</v>
      </c>
      <c r="AB14" s="36">
        <f t="shared" si="8"/>
        <v>0.08397333333333334</v>
      </c>
      <c r="AC14" s="35">
        <f t="shared" si="8"/>
        <v>0.25192</v>
      </c>
      <c r="AD14" s="35">
        <f t="shared" si="8"/>
        <v>0.37787999999999994</v>
      </c>
      <c r="AE14" s="35">
        <f t="shared" si="8"/>
        <v>0.37788</v>
      </c>
      <c r="AF14" s="36">
        <f t="shared" si="8"/>
        <v>0.08397333333333333</v>
      </c>
      <c r="AG14" s="35">
        <f t="shared" si="6"/>
        <v>0.25192</v>
      </c>
      <c r="AH14" s="35">
        <f t="shared" si="6"/>
        <v>0.37788</v>
      </c>
      <c r="AI14" s="35">
        <f t="shared" si="6"/>
        <v>0.37788</v>
      </c>
      <c r="AJ14" s="36">
        <f t="shared" si="6"/>
        <v>0.08397333333333333</v>
      </c>
      <c r="AK14" s="35">
        <f t="shared" si="6"/>
        <v>0.25192</v>
      </c>
      <c r="AL14" s="35">
        <f t="shared" si="6"/>
        <v>0.37788000000000005</v>
      </c>
      <c r="AM14" s="35">
        <f t="shared" si="6"/>
        <v>0.37788</v>
      </c>
      <c r="AN14" s="36">
        <f t="shared" si="6"/>
        <v>0.08397333333333334</v>
      </c>
      <c r="AO14" s="35">
        <f t="shared" si="6"/>
        <v>0.25192</v>
      </c>
      <c r="AP14" s="35">
        <f t="shared" si="6"/>
        <v>0.37788</v>
      </c>
      <c r="AQ14" s="35">
        <f t="shared" si="6"/>
        <v>0.37788</v>
      </c>
      <c r="AR14" s="36">
        <f t="shared" si="6"/>
        <v>0.08397333333333334</v>
      </c>
      <c r="AS14" s="35">
        <f aca="true" t="shared" si="9" ref="AS14:BS14">AS13/AS10/12</f>
        <v>0.25192</v>
      </c>
      <c r="AT14" s="35">
        <f t="shared" si="9"/>
        <v>0.37788000000000005</v>
      </c>
      <c r="AU14" s="35">
        <f t="shared" si="9"/>
        <v>0.37788</v>
      </c>
      <c r="AV14" s="36">
        <f t="shared" si="9"/>
        <v>0.08397333333333334</v>
      </c>
      <c r="AW14" s="35">
        <f t="shared" si="9"/>
        <v>0.25192</v>
      </c>
      <c r="AX14" s="35">
        <f t="shared" si="9"/>
        <v>0.37788</v>
      </c>
      <c r="AY14" s="35">
        <f t="shared" si="9"/>
        <v>0.37787999999999994</v>
      </c>
      <c r="AZ14" s="36">
        <f t="shared" si="9"/>
        <v>0.08397333333333333</v>
      </c>
      <c r="BA14" s="35">
        <f t="shared" si="9"/>
        <v>0.25192</v>
      </c>
      <c r="BB14" s="35">
        <f t="shared" si="9"/>
        <v>0.37788</v>
      </c>
      <c r="BC14" s="35">
        <f t="shared" si="9"/>
        <v>0.37788</v>
      </c>
      <c r="BD14" s="36">
        <f t="shared" si="9"/>
        <v>0.08397333333333333</v>
      </c>
      <c r="BE14" s="35">
        <f t="shared" si="9"/>
        <v>0</v>
      </c>
      <c r="BF14" s="35">
        <f t="shared" si="9"/>
        <v>0</v>
      </c>
      <c r="BG14" s="35">
        <f t="shared" si="9"/>
        <v>0</v>
      </c>
      <c r="BH14" s="35">
        <f t="shared" si="9"/>
        <v>0</v>
      </c>
      <c r="BI14" s="35">
        <f aca="true" t="shared" si="10" ref="BI14:BP14">BI13/BI10/12</f>
        <v>0</v>
      </c>
      <c r="BJ14" s="35">
        <f t="shared" si="10"/>
        <v>0</v>
      </c>
      <c r="BK14" s="35">
        <f t="shared" si="10"/>
        <v>0.37787999999999994</v>
      </c>
      <c r="BL14" s="35">
        <f t="shared" si="10"/>
        <v>0.37787999999999994</v>
      </c>
      <c r="BM14" s="35">
        <f t="shared" si="10"/>
        <v>0.37787999999999994</v>
      </c>
      <c r="BN14" s="35">
        <f t="shared" si="10"/>
        <v>0.25192</v>
      </c>
      <c r="BO14" s="35">
        <f t="shared" si="10"/>
        <v>0</v>
      </c>
      <c r="BP14" s="35">
        <f t="shared" si="10"/>
        <v>0</v>
      </c>
      <c r="BQ14" s="35">
        <f t="shared" si="9"/>
        <v>0.37788000000000005</v>
      </c>
      <c r="BR14" s="35">
        <f t="shared" si="9"/>
        <v>0.25192</v>
      </c>
      <c r="BS14" s="35">
        <f t="shared" si="9"/>
        <v>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</row>
    <row r="15" spans="1:84" ht="15" customHeight="1" thickBot="1">
      <c r="A15" s="72"/>
      <c r="B15" s="19" t="s">
        <v>0</v>
      </c>
      <c r="C15" s="37" t="s">
        <v>18</v>
      </c>
      <c r="D15" s="37" t="s">
        <v>18</v>
      </c>
      <c r="E15" s="37" t="s">
        <v>18</v>
      </c>
      <c r="F15" s="37" t="s">
        <v>18</v>
      </c>
      <c r="G15" s="37" t="s">
        <v>18</v>
      </c>
      <c r="H15" s="37" t="s">
        <v>18</v>
      </c>
      <c r="I15" s="37" t="s">
        <v>18</v>
      </c>
      <c r="J15" s="37" t="s">
        <v>18</v>
      </c>
      <c r="K15" s="37" t="s">
        <v>18</v>
      </c>
      <c r="L15" s="37" t="s">
        <v>18</v>
      </c>
      <c r="M15" s="37" t="s">
        <v>18</v>
      </c>
      <c r="N15" s="37" t="s">
        <v>18</v>
      </c>
      <c r="O15" s="37" t="s">
        <v>18</v>
      </c>
      <c r="P15" s="37" t="s">
        <v>18</v>
      </c>
      <c r="Q15" s="38" t="s">
        <v>18</v>
      </c>
      <c r="R15" s="37" t="s">
        <v>18</v>
      </c>
      <c r="S15" s="37" t="s">
        <v>18</v>
      </c>
      <c r="T15" s="37" t="s">
        <v>18</v>
      </c>
      <c r="U15" s="37" t="s">
        <v>18</v>
      </c>
      <c r="V15" s="37" t="s">
        <v>18</v>
      </c>
      <c r="W15" s="37" t="s">
        <v>18</v>
      </c>
      <c r="X15" s="38" t="s">
        <v>18</v>
      </c>
      <c r="Y15" s="37" t="s">
        <v>18</v>
      </c>
      <c r="Z15" s="37" t="s">
        <v>18</v>
      </c>
      <c r="AA15" s="37" t="s">
        <v>18</v>
      </c>
      <c r="AB15" s="38" t="s">
        <v>18</v>
      </c>
      <c r="AC15" s="37" t="s">
        <v>18</v>
      </c>
      <c r="AD15" s="37" t="s">
        <v>18</v>
      </c>
      <c r="AE15" s="37" t="s">
        <v>18</v>
      </c>
      <c r="AF15" s="38" t="s">
        <v>18</v>
      </c>
      <c r="AG15" s="37" t="s">
        <v>18</v>
      </c>
      <c r="AH15" s="37" t="s">
        <v>18</v>
      </c>
      <c r="AI15" s="37" t="s">
        <v>18</v>
      </c>
      <c r="AJ15" s="38" t="s">
        <v>18</v>
      </c>
      <c r="AK15" s="37" t="s">
        <v>18</v>
      </c>
      <c r="AL15" s="37" t="s">
        <v>18</v>
      </c>
      <c r="AM15" s="37" t="s">
        <v>18</v>
      </c>
      <c r="AN15" s="38" t="s">
        <v>18</v>
      </c>
      <c r="AO15" s="37" t="s">
        <v>18</v>
      </c>
      <c r="AP15" s="37" t="s">
        <v>18</v>
      </c>
      <c r="AQ15" s="37" t="s">
        <v>18</v>
      </c>
      <c r="AR15" s="38" t="s">
        <v>18</v>
      </c>
      <c r="AS15" s="37" t="s">
        <v>18</v>
      </c>
      <c r="AT15" s="37" t="s">
        <v>18</v>
      </c>
      <c r="AU15" s="37" t="s">
        <v>18</v>
      </c>
      <c r="AV15" s="38" t="s">
        <v>18</v>
      </c>
      <c r="AW15" s="37" t="s">
        <v>18</v>
      </c>
      <c r="AX15" s="37" t="s">
        <v>18</v>
      </c>
      <c r="AY15" s="37" t="s">
        <v>18</v>
      </c>
      <c r="AZ15" s="38" t="s">
        <v>18</v>
      </c>
      <c r="BA15" s="37" t="s">
        <v>18</v>
      </c>
      <c r="BB15" s="37" t="s">
        <v>18</v>
      </c>
      <c r="BC15" s="37" t="s">
        <v>18</v>
      </c>
      <c r="BD15" s="38" t="s">
        <v>18</v>
      </c>
      <c r="BE15" s="37" t="s">
        <v>18</v>
      </c>
      <c r="BF15" s="37" t="s">
        <v>18</v>
      </c>
      <c r="BG15" s="37" t="s">
        <v>18</v>
      </c>
      <c r="BH15" s="37" t="s">
        <v>18</v>
      </c>
      <c r="BI15" s="37" t="s">
        <v>18</v>
      </c>
      <c r="BJ15" s="37" t="s">
        <v>18</v>
      </c>
      <c r="BK15" s="37" t="s">
        <v>18</v>
      </c>
      <c r="BL15" s="37" t="s">
        <v>18</v>
      </c>
      <c r="BM15" s="37" t="s">
        <v>18</v>
      </c>
      <c r="BN15" s="37" t="s">
        <v>18</v>
      </c>
      <c r="BO15" s="37" t="s">
        <v>18</v>
      </c>
      <c r="BP15" s="37" t="s">
        <v>18</v>
      </c>
      <c r="BQ15" s="37" t="s">
        <v>18</v>
      </c>
      <c r="BR15" s="37" t="s">
        <v>18</v>
      </c>
      <c r="BS15" s="37" t="s">
        <v>18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</row>
    <row r="16" spans="1:84" ht="13.5" thickTop="1">
      <c r="A16" s="73" t="s">
        <v>22</v>
      </c>
      <c r="B16" s="22" t="s">
        <v>4</v>
      </c>
      <c r="C16" s="39">
        <f aca="true" t="shared" si="11" ref="C16:AR16">C11*10%/10</f>
        <v>6.9590000000000005</v>
      </c>
      <c r="D16" s="40">
        <f t="shared" si="11"/>
        <v>5.5600000000000005</v>
      </c>
      <c r="E16" s="40">
        <f aca="true" t="shared" si="12" ref="E16:J16">E11*10%/10</f>
        <v>4.194</v>
      </c>
      <c r="F16" s="40">
        <f t="shared" si="12"/>
        <v>2.0740000000000003</v>
      </c>
      <c r="G16" s="40">
        <f t="shared" si="12"/>
        <v>7.227000000000001</v>
      </c>
      <c r="H16" s="40">
        <f t="shared" si="12"/>
        <v>7.151000000000001</v>
      </c>
      <c r="I16" s="40">
        <f t="shared" si="12"/>
        <v>5.232000000000001</v>
      </c>
      <c r="J16" s="40">
        <f t="shared" si="12"/>
        <v>5.322000000000001</v>
      </c>
      <c r="K16" s="40">
        <f t="shared" si="11"/>
        <v>5.173</v>
      </c>
      <c r="L16" s="40">
        <f t="shared" si="11"/>
        <v>6.064</v>
      </c>
      <c r="M16" s="40">
        <f>M11*10%/10</f>
        <v>6.702000000000001</v>
      </c>
      <c r="N16" s="39">
        <f t="shared" si="11"/>
        <v>5.221000000000001</v>
      </c>
      <c r="O16" s="40">
        <f t="shared" si="11"/>
        <v>3.3089999999999997</v>
      </c>
      <c r="P16" s="40">
        <f t="shared" si="11"/>
        <v>3.357</v>
      </c>
      <c r="Q16" s="41">
        <f t="shared" si="11"/>
        <v>5.218999999999999</v>
      </c>
      <c r="R16" s="39">
        <f t="shared" si="11"/>
        <v>5.157000000000001</v>
      </c>
      <c r="S16" s="40">
        <f>S11*15%/10</f>
        <v>7.8015</v>
      </c>
      <c r="T16" s="40">
        <f t="shared" si="11"/>
        <v>7.228</v>
      </c>
      <c r="U16" s="39">
        <f aca="true" t="shared" si="13" ref="U16:AF16">U11*10%/10</f>
        <v>7.829000000000001</v>
      </c>
      <c r="V16" s="40">
        <f t="shared" si="13"/>
        <v>5.127000000000001</v>
      </c>
      <c r="W16" s="40">
        <f t="shared" si="13"/>
        <v>4.492</v>
      </c>
      <c r="X16" s="41">
        <f t="shared" si="13"/>
        <v>4.242</v>
      </c>
      <c r="Y16" s="39">
        <f t="shared" si="13"/>
        <v>4.432</v>
      </c>
      <c r="Z16" s="40">
        <f t="shared" si="13"/>
        <v>4.4510000000000005</v>
      </c>
      <c r="AA16" s="40">
        <f t="shared" si="13"/>
        <v>4.5600000000000005</v>
      </c>
      <c r="AB16" s="41">
        <f t="shared" si="13"/>
        <v>5.112</v>
      </c>
      <c r="AC16" s="39">
        <f t="shared" si="13"/>
        <v>4.448</v>
      </c>
      <c r="AD16" s="40">
        <f t="shared" si="13"/>
        <v>5.301</v>
      </c>
      <c r="AE16" s="40">
        <f t="shared" si="13"/>
        <v>4.578</v>
      </c>
      <c r="AF16" s="41">
        <f t="shared" si="13"/>
        <v>7.052000000000001</v>
      </c>
      <c r="AG16" s="39">
        <f t="shared" si="11"/>
        <v>7.117999999999999</v>
      </c>
      <c r="AH16" s="40">
        <f t="shared" si="11"/>
        <v>5.73</v>
      </c>
      <c r="AI16" s="40">
        <f t="shared" si="11"/>
        <v>5.385</v>
      </c>
      <c r="AJ16" s="41">
        <f t="shared" si="11"/>
        <v>5.579</v>
      </c>
      <c r="AK16" s="39">
        <f t="shared" si="11"/>
        <v>5.461</v>
      </c>
      <c r="AL16" s="40">
        <f t="shared" si="11"/>
        <v>5.9079999999999995</v>
      </c>
      <c r="AM16" s="40">
        <f t="shared" si="11"/>
        <v>5.522</v>
      </c>
      <c r="AN16" s="41">
        <f t="shared" si="11"/>
        <v>4.021000000000001</v>
      </c>
      <c r="AO16" s="39">
        <f t="shared" si="11"/>
        <v>5.091</v>
      </c>
      <c r="AP16" s="40">
        <f t="shared" si="11"/>
        <v>4.91</v>
      </c>
      <c r="AQ16" s="40">
        <f t="shared" si="11"/>
        <v>4.5</v>
      </c>
      <c r="AR16" s="41">
        <f t="shared" si="11"/>
        <v>3.3230000000000004</v>
      </c>
      <c r="AS16" s="39">
        <f aca="true" t="shared" si="14" ref="AS16:AZ16">AS11*10%/10</f>
        <v>5.24</v>
      </c>
      <c r="AT16" s="40">
        <f t="shared" si="14"/>
        <v>5.321000000000001</v>
      </c>
      <c r="AU16" s="40">
        <f t="shared" si="14"/>
        <v>5.525</v>
      </c>
      <c r="AV16" s="41">
        <f t="shared" si="14"/>
        <v>6.4</v>
      </c>
      <c r="AW16" s="39">
        <f t="shared" si="14"/>
        <v>5.345000000000001</v>
      </c>
      <c r="AX16" s="40">
        <f t="shared" si="14"/>
        <v>5.339</v>
      </c>
      <c r="AY16" s="40">
        <f t="shared" si="14"/>
        <v>5.318</v>
      </c>
      <c r="AZ16" s="41">
        <f t="shared" si="14"/>
        <v>1.0290000000000001</v>
      </c>
      <c r="BA16" s="39">
        <f>BA11*10%/10</f>
        <v>5.265000000000001</v>
      </c>
      <c r="BB16" s="40">
        <f>BB11*10%/10</f>
        <v>7.324</v>
      </c>
      <c r="BC16" s="40">
        <f>BC11*10%/10</f>
        <v>3.439</v>
      </c>
      <c r="BD16" s="41">
        <f>BD11*10%/10</f>
        <v>6.356</v>
      </c>
      <c r="BE16" s="40">
        <v>0</v>
      </c>
      <c r="BF16" s="39">
        <v>0</v>
      </c>
      <c r="BG16" s="40">
        <v>0</v>
      </c>
      <c r="BH16" s="40">
        <v>0</v>
      </c>
      <c r="BI16" s="40">
        <v>0</v>
      </c>
      <c r="BJ16" s="39">
        <v>0</v>
      </c>
      <c r="BK16" s="40">
        <f>BK11*10%/10</f>
        <v>3.568</v>
      </c>
      <c r="BL16" s="40">
        <f>BL11*10%/10</f>
        <v>6.101000000000001</v>
      </c>
      <c r="BM16" s="40">
        <f>BM11*10%/10</f>
        <v>6.473000000000001</v>
      </c>
      <c r="BN16" s="39">
        <f>BN11*10%/10</f>
        <v>6.437</v>
      </c>
      <c r="BO16" s="40">
        <v>0</v>
      </c>
      <c r="BP16" s="40">
        <v>0</v>
      </c>
      <c r="BQ16" s="40">
        <f>BQ11*10%/10</f>
        <v>7.32</v>
      </c>
      <c r="BR16" s="39">
        <f>BR11*10%/10</f>
        <v>7.269</v>
      </c>
      <c r="BS16" s="40">
        <v>0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</row>
    <row r="17" spans="1:84" ht="12.75" customHeight="1">
      <c r="A17" s="74"/>
      <c r="B17" s="17" t="s">
        <v>17</v>
      </c>
      <c r="C17" s="42">
        <f aca="true" t="shared" si="15" ref="C17:AR17">2281.73*C16</f>
        <v>15878.559070000001</v>
      </c>
      <c r="D17" s="43">
        <f t="shared" si="15"/>
        <v>12686.418800000001</v>
      </c>
      <c r="E17" s="43">
        <f aca="true" t="shared" si="16" ref="E17:J17">2281.73*E16</f>
        <v>9569.57562</v>
      </c>
      <c r="F17" s="43">
        <f t="shared" si="16"/>
        <v>4732.30802</v>
      </c>
      <c r="G17" s="43">
        <f t="shared" si="16"/>
        <v>16490.062710000002</v>
      </c>
      <c r="H17" s="43">
        <f t="shared" si="16"/>
        <v>16316.651230000001</v>
      </c>
      <c r="I17" s="43">
        <f t="shared" si="16"/>
        <v>11938.011360000002</v>
      </c>
      <c r="J17" s="43">
        <f t="shared" si="16"/>
        <v>12143.367060000002</v>
      </c>
      <c r="K17" s="43">
        <f t="shared" si="15"/>
        <v>11803.389290000001</v>
      </c>
      <c r="L17" s="43">
        <f t="shared" si="15"/>
        <v>13836.41072</v>
      </c>
      <c r="M17" s="43">
        <f>2281.73*M16</f>
        <v>15292.154460000002</v>
      </c>
      <c r="N17" s="42">
        <f t="shared" si="15"/>
        <v>11912.912330000003</v>
      </c>
      <c r="O17" s="43">
        <f t="shared" si="15"/>
        <v>7550.24457</v>
      </c>
      <c r="P17" s="43">
        <f t="shared" si="15"/>
        <v>7659.767610000001</v>
      </c>
      <c r="Q17" s="44">
        <f t="shared" si="15"/>
        <v>11908.348869999998</v>
      </c>
      <c r="R17" s="42">
        <f t="shared" si="15"/>
        <v>11766.881610000002</v>
      </c>
      <c r="S17" s="43">
        <f t="shared" si="15"/>
        <v>17800.916595</v>
      </c>
      <c r="T17" s="43">
        <f t="shared" si="15"/>
        <v>16492.34444</v>
      </c>
      <c r="U17" s="42">
        <f aca="true" t="shared" si="17" ref="U17:AF17">2281.73*U16</f>
        <v>17863.66417</v>
      </c>
      <c r="V17" s="43">
        <f t="shared" si="17"/>
        <v>11698.429710000002</v>
      </c>
      <c r="W17" s="43">
        <f t="shared" si="17"/>
        <v>10249.53116</v>
      </c>
      <c r="X17" s="44">
        <f t="shared" si="17"/>
        <v>9679.09866</v>
      </c>
      <c r="Y17" s="42">
        <f t="shared" si="17"/>
        <v>10112.62736</v>
      </c>
      <c r="Z17" s="43">
        <f t="shared" si="17"/>
        <v>10155.980230000001</v>
      </c>
      <c r="AA17" s="43">
        <f t="shared" si="17"/>
        <v>10404.688800000002</v>
      </c>
      <c r="AB17" s="44">
        <f t="shared" si="17"/>
        <v>11664.20376</v>
      </c>
      <c r="AC17" s="42">
        <f t="shared" si="17"/>
        <v>10149.135040000001</v>
      </c>
      <c r="AD17" s="43">
        <f t="shared" si="17"/>
        <v>12095.45073</v>
      </c>
      <c r="AE17" s="43">
        <f t="shared" si="17"/>
        <v>10445.75994</v>
      </c>
      <c r="AF17" s="44">
        <f t="shared" si="17"/>
        <v>16090.759960000003</v>
      </c>
      <c r="AG17" s="42">
        <f t="shared" si="15"/>
        <v>16241.35414</v>
      </c>
      <c r="AH17" s="43">
        <f t="shared" si="15"/>
        <v>13074.3129</v>
      </c>
      <c r="AI17" s="43">
        <f t="shared" si="15"/>
        <v>12287.116049999999</v>
      </c>
      <c r="AJ17" s="44">
        <f t="shared" si="15"/>
        <v>12729.77167</v>
      </c>
      <c r="AK17" s="42">
        <f t="shared" si="15"/>
        <v>12460.527530000001</v>
      </c>
      <c r="AL17" s="43">
        <f t="shared" si="15"/>
        <v>13480.46084</v>
      </c>
      <c r="AM17" s="43">
        <f t="shared" si="15"/>
        <v>12599.71306</v>
      </c>
      <c r="AN17" s="44">
        <f t="shared" si="15"/>
        <v>9174.836330000002</v>
      </c>
      <c r="AO17" s="42">
        <f t="shared" si="15"/>
        <v>11616.28743</v>
      </c>
      <c r="AP17" s="43">
        <f t="shared" si="15"/>
        <v>11203.2943</v>
      </c>
      <c r="AQ17" s="43">
        <f t="shared" si="15"/>
        <v>10267.785</v>
      </c>
      <c r="AR17" s="44">
        <f t="shared" si="15"/>
        <v>7582.188790000001</v>
      </c>
      <c r="AS17" s="42">
        <f aca="true" t="shared" si="18" ref="AS17:BS17">2281.73*AS16</f>
        <v>11956.2652</v>
      </c>
      <c r="AT17" s="43">
        <f t="shared" si="18"/>
        <v>12141.085330000002</v>
      </c>
      <c r="AU17" s="43">
        <f t="shared" si="18"/>
        <v>12606.55825</v>
      </c>
      <c r="AV17" s="44">
        <f t="shared" si="18"/>
        <v>14603.072</v>
      </c>
      <c r="AW17" s="42">
        <f t="shared" si="18"/>
        <v>12195.846850000002</v>
      </c>
      <c r="AX17" s="43">
        <f t="shared" si="18"/>
        <v>12182.156470000002</v>
      </c>
      <c r="AY17" s="43">
        <f t="shared" si="18"/>
        <v>12134.24014</v>
      </c>
      <c r="AZ17" s="44">
        <f t="shared" si="18"/>
        <v>2347.9001700000003</v>
      </c>
      <c r="BA17" s="42">
        <f t="shared" si="18"/>
        <v>12013.308450000002</v>
      </c>
      <c r="BB17" s="43">
        <f t="shared" si="18"/>
        <v>16711.39052</v>
      </c>
      <c r="BC17" s="43">
        <f t="shared" si="18"/>
        <v>7846.869470000001</v>
      </c>
      <c r="BD17" s="44">
        <f t="shared" si="18"/>
        <v>14502.67588</v>
      </c>
      <c r="BE17" s="43">
        <f t="shared" si="18"/>
        <v>0</v>
      </c>
      <c r="BF17" s="42">
        <f t="shared" si="18"/>
        <v>0</v>
      </c>
      <c r="BG17" s="43">
        <f t="shared" si="18"/>
        <v>0</v>
      </c>
      <c r="BH17" s="43">
        <f t="shared" si="18"/>
        <v>0</v>
      </c>
      <c r="BI17" s="43">
        <f aca="true" t="shared" si="19" ref="BI17:BP17">2281.73*BI16</f>
        <v>0</v>
      </c>
      <c r="BJ17" s="42">
        <f t="shared" si="19"/>
        <v>0</v>
      </c>
      <c r="BK17" s="43">
        <f t="shared" si="19"/>
        <v>8141.212640000001</v>
      </c>
      <c r="BL17" s="43">
        <f t="shared" si="19"/>
        <v>13920.834730000002</v>
      </c>
      <c r="BM17" s="43">
        <f t="shared" si="19"/>
        <v>14769.638290000003</v>
      </c>
      <c r="BN17" s="42">
        <f t="shared" si="19"/>
        <v>14687.49601</v>
      </c>
      <c r="BO17" s="43">
        <f t="shared" si="19"/>
        <v>0</v>
      </c>
      <c r="BP17" s="43">
        <f t="shared" si="19"/>
        <v>0</v>
      </c>
      <c r="BQ17" s="43">
        <f t="shared" si="18"/>
        <v>16702.263600000002</v>
      </c>
      <c r="BR17" s="42">
        <f t="shared" si="18"/>
        <v>16585.895370000002</v>
      </c>
      <c r="BS17" s="43">
        <f t="shared" si="18"/>
        <v>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</row>
    <row r="18" spans="1:84" ht="15.75" customHeight="1">
      <c r="A18" s="74"/>
      <c r="B18" s="17" t="s">
        <v>2</v>
      </c>
      <c r="C18" s="42">
        <f aca="true" t="shared" si="20" ref="C18:BS18">C17/C10/12</f>
        <v>1.901441666666667</v>
      </c>
      <c r="D18" s="43">
        <f t="shared" si="20"/>
        <v>1.901441666666667</v>
      </c>
      <c r="E18" s="43">
        <f aca="true" t="shared" si="21" ref="E18:J18">E17/E10/12</f>
        <v>1.9014416666666667</v>
      </c>
      <c r="F18" s="43">
        <f t="shared" si="21"/>
        <v>1.901441666666667</v>
      </c>
      <c r="G18" s="43">
        <f t="shared" si="21"/>
        <v>1.901441666666667</v>
      </c>
      <c r="H18" s="43">
        <f t="shared" si="21"/>
        <v>1.9014416666666667</v>
      </c>
      <c r="I18" s="43">
        <f t="shared" si="21"/>
        <v>1.901441666666667</v>
      </c>
      <c r="J18" s="43">
        <f t="shared" si="21"/>
        <v>1.901441666666667</v>
      </c>
      <c r="K18" s="43">
        <f t="shared" si="20"/>
        <v>1.901441666666667</v>
      </c>
      <c r="L18" s="43">
        <f t="shared" si="20"/>
        <v>1.9014416666666667</v>
      </c>
      <c r="M18" s="43">
        <f>M17/M10/12</f>
        <v>1.9014416666666667</v>
      </c>
      <c r="N18" s="42">
        <f t="shared" si="20"/>
        <v>1.901441666666667</v>
      </c>
      <c r="O18" s="43">
        <f t="shared" si="20"/>
        <v>1.9014416666666667</v>
      </c>
      <c r="P18" s="43">
        <f t="shared" si="20"/>
        <v>1.901441666666667</v>
      </c>
      <c r="Q18" s="44">
        <f t="shared" si="20"/>
        <v>1.9014416666666663</v>
      </c>
      <c r="R18" s="42">
        <f>R17/R10/12</f>
        <v>1.901441666666667</v>
      </c>
      <c r="S18" s="43">
        <f>S17/S10/12</f>
        <v>2.8521625</v>
      </c>
      <c r="T18" s="43">
        <f>T17/T10/12</f>
        <v>1.901441666666667</v>
      </c>
      <c r="U18" s="42">
        <f t="shared" si="20"/>
        <v>1.9014416666666667</v>
      </c>
      <c r="V18" s="43">
        <f t="shared" si="20"/>
        <v>1.901441666666667</v>
      </c>
      <c r="W18" s="43">
        <f t="shared" si="20"/>
        <v>1.901441666666667</v>
      </c>
      <c r="X18" s="44">
        <f t="shared" si="20"/>
        <v>1.9014416666666667</v>
      </c>
      <c r="Y18" s="42">
        <f t="shared" si="20"/>
        <v>1.901441666666667</v>
      </c>
      <c r="Z18" s="43">
        <f t="shared" si="20"/>
        <v>1.9014416666666667</v>
      </c>
      <c r="AA18" s="43">
        <f t="shared" si="20"/>
        <v>1.901441666666667</v>
      </c>
      <c r="AB18" s="44">
        <f t="shared" si="20"/>
        <v>1.9014416666666667</v>
      </c>
      <c r="AC18" s="42">
        <f t="shared" si="20"/>
        <v>1.901441666666667</v>
      </c>
      <c r="AD18" s="43">
        <f t="shared" si="20"/>
        <v>1.9014416666666667</v>
      </c>
      <c r="AE18" s="43">
        <f t="shared" si="20"/>
        <v>1.9014416666666667</v>
      </c>
      <c r="AF18" s="44">
        <f t="shared" si="20"/>
        <v>1.901441666666667</v>
      </c>
      <c r="AG18" s="42">
        <f aca="true" t="shared" si="22" ref="AG18:AR18">AG17/AG10/12</f>
        <v>1.9014416666666667</v>
      </c>
      <c r="AH18" s="43">
        <f t="shared" si="22"/>
        <v>1.901441666666667</v>
      </c>
      <c r="AI18" s="43">
        <f t="shared" si="22"/>
        <v>1.9014416666666663</v>
      </c>
      <c r="AJ18" s="44">
        <f t="shared" si="22"/>
        <v>1.9014416666666667</v>
      </c>
      <c r="AK18" s="42">
        <f t="shared" si="22"/>
        <v>1.901441666666667</v>
      </c>
      <c r="AL18" s="43">
        <f t="shared" si="22"/>
        <v>1.901441666666667</v>
      </c>
      <c r="AM18" s="43">
        <f t="shared" si="22"/>
        <v>1.9014416666666667</v>
      </c>
      <c r="AN18" s="44">
        <f t="shared" si="22"/>
        <v>1.901441666666667</v>
      </c>
      <c r="AO18" s="42">
        <f t="shared" si="22"/>
        <v>1.9014416666666667</v>
      </c>
      <c r="AP18" s="43">
        <f t="shared" si="22"/>
        <v>1.9014416666666667</v>
      </c>
      <c r="AQ18" s="43">
        <f t="shared" si="22"/>
        <v>1.9014416666666667</v>
      </c>
      <c r="AR18" s="44">
        <f t="shared" si="22"/>
        <v>1.901441666666667</v>
      </c>
      <c r="AS18" s="42">
        <f t="shared" si="20"/>
        <v>1.9014416666666667</v>
      </c>
      <c r="AT18" s="43">
        <f t="shared" si="20"/>
        <v>1.901441666666667</v>
      </c>
      <c r="AU18" s="43">
        <f t="shared" si="20"/>
        <v>1.9014416666666667</v>
      </c>
      <c r="AV18" s="44">
        <f t="shared" si="20"/>
        <v>1.9014416666666667</v>
      </c>
      <c r="AW18" s="42">
        <f t="shared" si="20"/>
        <v>1.901441666666667</v>
      </c>
      <c r="AX18" s="43">
        <f t="shared" si="20"/>
        <v>1.901441666666667</v>
      </c>
      <c r="AY18" s="43">
        <f t="shared" si="20"/>
        <v>1.901441666666667</v>
      </c>
      <c r="AZ18" s="44">
        <f t="shared" si="20"/>
        <v>1.901441666666667</v>
      </c>
      <c r="BA18" s="42">
        <f t="shared" si="20"/>
        <v>1.901441666666667</v>
      </c>
      <c r="BB18" s="43">
        <f t="shared" si="20"/>
        <v>1.901441666666667</v>
      </c>
      <c r="BC18" s="43">
        <f t="shared" si="20"/>
        <v>1.901441666666667</v>
      </c>
      <c r="BD18" s="44">
        <f t="shared" si="20"/>
        <v>1.9014416666666667</v>
      </c>
      <c r="BE18" s="43">
        <f t="shared" si="20"/>
        <v>0</v>
      </c>
      <c r="BF18" s="42">
        <f t="shared" si="20"/>
        <v>0</v>
      </c>
      <c r="BG18" s="43">
        <f t="shared" si="20"/>
        <v>0</v>
      </c>
      <c r="BH18" s="43">
        <f t="shared" si="20"/>
        <v>0</v>
      </c>
      <c r="BI18" s="43">
        <f aca="true" t="shared" si="23" ref="BI18:BP18">BI17/BI10/12</f>
        <v>0</v>
      </c>
      <c r="BJ18" s="42">
        <f t="shared" si="23"/>
        <v>0</v>
      </c>
      <c r="BK18" s="43">
        <f t="shared" si="23"/>
        <v>1.9014416666666667</v>
      </c>
      <c r="BL18" s="43">
        <f t="shared" si="23"/>
        <v>1.901441666666667</v>
      </c>
      <c r="BM18" s="43">
        <f t="shared" si="23"/>
        <v>1.9014416666666671</v>
      </c>
      <c r="BN18" s="42">
        <f t="shared" si="23"/>
        <v>1.9014416666666667</v>
      </c>
      <c r="BO18" s="43">
        <f t="shared" si="23"/>
        <v>0</v>
      </c>
      <c r="BP18" s="43">
        <f t="shared" si="23"/>
        <v>0</v>
      </c>
      <c r="BQ18" s="43">
        <f t="shared" si="20"/>
        <v>1.901441666666667</v>
      </c>
      <c r="BR18" s="42">
        <f t="shared" si="20"/>
        <v>1.901441666666667</v>
      </c>
      <c r="BS18" s="43">
        <f t="shared" si="20"/>
        <v>0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</row>
    <row r="19" spans="1:84" ht="13.5" customHeight="1" thickBot="1">
      <c r="A19" s="75"/>
      <c r="B19" s="19" t="s">
        <v>0</v>
      </c>
      <c r="C19" s="37" t="s">
        <v>18</v>
      </c>
      <c r="D19" s="37" t="s">
        <v>18</v>
      </c>
      <c r="E19" s="37" t="s">
        <v>18</v>
      </c>
      <c r="F19" s="37" t="s">
        <v>18</v>
      </c>
      <c r="G19" s="37" t="s">
        <v>18</v>
      </c>
      <c r="H19" s="37" t="s">
        <v>18</v>
      </c>
      <c r="I19" s="37" t="s">
        <v>18</v>
      </c>
      <c r="J19" s="37" t="s">
        <v>18</v>
      </c>
      <c r="K19" s="37" t="s">
        <v>18</v>
      </c>
      <c r="L19" s="37" t="s">
        <v>18</v>
      </c>
      <c r="M19" s="37" t="s">
        <v>18</v>
      </c>
      <c r="N19" s="37" t="s">
        <v>18</v>
      </c>
      <c r="O19" s="37" t="s">
        <v>18</v>
      </c>
      <c r="P19" s="37" t="s">
        <v>18</v>
      </c>
      <c r="Q19" s="38" t="s">
        <v>18</v>
      </c>
      <c r="R19" s="37" t="s">
        <v>18</v>
      </c>
      <c r="S19" s="37" t="s">
        <v>18</v>
      </c>
      <c r="T19" s="37" t="s">
        <v>18</v>
      </c>
      <c r="U19" s="37" t="s">
        <v>18</v>
      </c>
      <c r="V19" s="37" t="s">
        <v>18</v>
      </c>
      <c r="W19" s="37" t="s">
        <v>18</v>
      </c>
      <c r="X19" s="38" t="s">
        <v>18</v>
      </c>
      <c r="Y19" s="37" t="s">
        <v>18</v>
      </c>
      <c r="Z19" s="37" t="s">
        <v>18</v>
      </c>
      <c r="AA19" s="37" t="s">
        <v>18</v>
      </c>
      <c r="AB19" s="38" t="s">
        <v>18</v>
      </c>
      <c r="AC19" s="37" t="s">
        <v>18</v>
      </c>
      <c r="AD19" s="37" t="s">
        <v>18</v>
      </c>
      <c r="AE19" s="37" t="s">
        <v>18</v>
      </c>
      <c r="AF19" s="38" t="s">
        <v>18</v>
      </c>
      <c r="AG19" s="37" t="s">
        <v>18</v>
      </c>
      <c r="AH19" s="37" t="s">
        <v>18</v>
      </c>
      <c r="AI19" s="37" t="s">
        <v>18</v>
      </c>
      <c r="AJ19" s="38" t="s">
        <v>18</v>
      </c>
      <c r="AK19" s="37" t="s">
        <v>18</v>
      </c>
      <c r="AL19" s="37" t="s">
        <v>18</v>
      </c>
      <c r="AM19" s="37" t="s">
        <v>18</v>
      </c>
      <c r="AN19" s="38" t="s">
        <v>18</v>
      </c>
      <c r="AO19" s="37" t="s">
        <v>18</v>
      </c>
      <c r="AP19" s="37" t="s">
        <v>18</v>
      </c>
      <c r="AQ19" s="37" t="s">
        <v>18</v>
      </c>
      <c r="AR19" s="38" t="s">
        <v>18</v>
      </c>
      <c r="AS19" s="37" t="s">
        <v>18</v>
      </c>
      <c r="AT19" s="37" t="s">
        <v>18</v>
      </c>
      <c r="AU19" s="37" t="s">
        <v>18</v>
      </c>
      <c r="AV19" s="38" t="s">
        <v>18</v>
      </c>
      <c r="AW19" s="37" t="s">
        <v>18</v>
      </c>
      <c r="AX19" s="37" t="s">
        <v>18</v>
      </c>
      <c r="AY19" s="37" t="s">
        <v>18</v>
      </c>
      <c r="AZ19" s="38" t="s">
        <v>18</v>
      </c>
      <c r="BA19" s="37" t="s">
        <v>18</v>
      </c>
      <c r="BB19" s="37" t="s">
        <v>18</v>
      </c>
      <c r="BC19" s="37" t="s">
        <v>18</v>
      </c>
      <c r="BD19" s="38" t="s">
        <v>18</v>
      </c>
      <c r="BE19" s="37" t="s">
        <v>18</v>
      </c>
      <c r="BF19" s="37" t="s">
        <v>18</v>
      </c>
      <c r="BG19" s="37" t="s">
        <v>18</v>
      </c>
      <c r="BH19" s="37" t="s">
        <v>18</v>
      </c>
      <c r="BI19" s="37" t="s">
        <v>18</v>
      </c>
      <c r="BJ19" s="37" t="s">
        <v>18</v>
      </c>
      <c r="BK19" s="37" t="s">
        <v>18</v>
      </c>
      <c r="BL19" s="37" t="s">
        <v>18</v>
      </c>
      <c r="BM19" s="37" t="s">
        <v>18</v>
      </c>
      <c r="BN19" s="37" t="s">
        <v>18</v>
      </c>
      <c r="BO19" s="37" t="s">
        <v>18</v>
      </c>
      <c r="BP19" s="37" t="s">
        <v>18</v>
      </c>
      <c r="BQ19" s="37" t="s">
        <v>18</v>
      </c>
      <c r="BR19" s="37" t="s">
        <v>18</v>
      </c>
      <c r="BS19" s="37" t="s">
        <v>18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</row>
    <row r="20" spans="1:84" ht="15" customHeight="1" thickTop="1">
      <c r="A20" s="73" t="s">
        <v>23</v>
      </c>
      <c r="B20" s="20" t="s">
        <v>15</v>
      </c>
      <c r="C20" s="45">
        <v>556.6</v>
      </c>
      <c r="D20" s="45">
        <v>466.8</v>
      </c>
      <c r="E20" s="45">
        <v>412.2</v>
      </c>
      <c r="F20" s="45">
        <v>330.1</v>
      </c>
      <c r="G20" s="45">
        <v>581.2</v>
      </c>
      <c r="H20" s="45">
        <v>585.7</v>
      </c>
      <c r="I20" s="45">
        <v>438</v>
      </c>
      <c r="J20" s="45">
        <v>442</v>
      </c>
      <c r="K20" s="45">
        <v>438.5</v>
      </c>
      <c r="L20" s="45">
        <v>590.6</v>
      </c>
      <c r="M20" s="45">
        <v>621.7</v>
      </c>
      <c r="N20" s="45">
        <v>435.4</v>
      </c>
      <c r="O20" s="45">
        <v>271.6</v>
      </c>
      <c r="P20" s="45">
        <v>270.7</v>
      </c>
      <c r="Q20" s="46">
        <v>443.7</v>
      </c>
      <c r="R20" s="45">
        <v>430.6</v>
      </c>
      <c r="S20" s="45">
        <v>436.3</v>
      </c>
      <c r="T20" s="45">
        <v>618.2</v>
      </c>
      <c r="U20" s="45">
        <v>655.1</v>
      </c>
      <c r="V20" s="45">
        <v>437.2</v>
      </c>
      <c r="W20" s="45">
        <v>378</v>
      </c>
      <c r="X20" s="46">
        <v>368.3</v>
      </c>
      <c r="Y20" s="45">
        <v>332.2</v>
      </c>
      <c r="Z20" s="45">
        <v>376.2</v>
      </c>
      <c r="AA20" s="45">
        <v>375.3</v>
      </c>
      <c r="AB20" s="46">
        <v>456.9</v>
      </c>
      <c r="AC20" s="45">
        <v>372.5</v>
      </c>
      <c r="AD20" s="45">
        <v>474.1</v>
      </c>
      <c r="AE20" s="45">
        <v>375.9</v>
      </c>
      <c r="AF20" s="46">
        <v>582.9</v>
      </c>
      <c r="AG20" s="45">
        <v>577.9</v>
      </c>
      <c r="AH20" s="45">
        <v>484.1</v>
      </c>
      <c r="AI20" s="45">
        <v>460.1</v>
      </c>
      <c r="AJ20" s="46">
        <v>465.7</v>
      </c>
      <c r="AK20" s="45">
        <v>481.2</v>
      </c>
      <c r="AL20" s="45">
        <v>495.8</v>
      </c>
      <c r="AM20" s="45">
        <v>463.8</v>
      </c>
      <c r="AN20" s="46">
        <v>329.8</v>
      </c>
      <c r="AO20" s="45">
        <v>432.8</v>
      </c>
      <c r="AP20" s="45">
        <v>423.7</v>
      </c>
      <c r="AQ20" s="45">
        <v>397.3</v>
      </c>
      <c r="AR20" s="46">
        <v>664</v>
      </c>
      <c r="AS20" s="45">
        <v>437.2</v>
      </c>
      <c r="AT20" s="45">
        <v>439.8</v>
      </c>
      <c r="AU20" s="45">
        <v>449</v>
      </c>
      <c r="AV20" s="46">
        <v>521.9</v>
      </c>
      <c r="AW20" s="45">
        <v>440.4</v>
      </c>
      <c r="AX20" s="45">
        <v>444.5</v>
      </c>
      <c r="AY20" s="45">
        <v>447.7</v>
      </c>
      <c r="AZ20" s="46">
        <v>114</v>
      </c>
      <c r="BA20" s="45">
        <v>436.4</v>
      </c>
      <c r="BB20" s="45">
        <v>587.9</v>
      </c>
      <c r="BC20" s="45">
        <v>552.5</v>
      </c>
      <c r="BD20" s="46">
        <v>529.2</v>
      </c>
      <c r="BE20" s="45">
        <v>682.4</v>
      </c>
      <c r="BF20" s="45">
        <v>682.2</v>
      </c>
      <c r="BG20" s="45">
        <v>682.9</v>
      </c>
      <c r="BH20" s="45">
        <v>700.9</v>
      </c>
      <c r="BI20" s="45">
        <v>695.2</v>
      </c>
      <c r="BJ20" s="45">
        <v>760.11</v>
      </c>
      <c r="BK20" s="45">
        <v>774.3</v>
      </c>
      <c r="BL20" s="45">
        <v>494.9</v>
      </c>
      <c r="BM20" s="45">
        <v>529.8</v>
      </c>
      <c r="BN20" s="45">
        <v>520</v>
      </c>
      <c r="BO20" s="45">
        <v>374.1</v>
      </c>
      <c r="BP20" s="45">
        <v>444.7</v>
      </c>
      <c r="BQ20" s="45">
        <v>611.9</v>
      </c>
      <c r="BR20" s="45">
        <v>645.5</v>
      </c>
      <c r="BS20" s="45">
        <v>524.6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</row>
    <row r="21" spans="1:84" ht="12.75">
      <c r="A21" s="74"/>
      <c r="B21" s="16" t="s">
        <v>4</v>
      </c>
      <c r="C21" s="45">
        <f>C20*0.1</f>
        <v>55.660000000000004</v>
      </c>
      <c r="D21" s="45">
        <f>D20*0.08</f>
        <v>37.344</v>
      </c>
      <c r="E21" s="45">
        <f>E20*0.07</f>
        <v>28.854000000000003</v>
      </c>
      <c r="F21" s="45">
        <f>F20*0.05</f>
        <v>16.505000000000003</v>
      </c>
      <c r="G21" s="45">
        <f aca="true" t="shared" si="24" ref="G21:L21">G20*0.09</f>
        <v>52.308</v>
      </c>
      <c r="H21" s="45">
        <f t="shared" si="24"/>
        <v>52.713</v>
      </c>
      <c r="I21" s="45">
        <f t="shared" si="24"/>
        <v>39.42</v>
      </c>
      <c r="J21" s="45">
        <f t="shared" si="24"/>
        <v>39.78</v>
      </c>
      <c r="K21" s="45">
        <f t="shared" si="24"/>
        <v>39.464999999999996</v>
      </c>
      <c r="L21" s="45">
        <f t="shared" si="24"/>
        <v>53.154</v>
      </c>
      <c r="M21" s="45">
        <f>M20*0.1</f>
        <v>62.17000000000001</v>
      </c>
      <c r="N21" s="45">
        <f>N20*0.1</f>
        <v>43.54</v>
      </c>
      <c r="O21" s="45">
        <f>O20*0.08</f>
        <v>21.728</v>
      </c>
      <c r="P21" s="45">
        <f>P20*0.08</f>
        <v>21.656</v>
      </c>
      <c r="Q21" s="46">
        <f>Q20*0.09</f>
        <v>39.933</v>
      </c>
      <c r="R21" s="45">
        <f>R20*0.08</f>
        <v>34.448</v>
      </c>
      <c r="S21" s="45">
        <f>S20*0.06</f>
        <v>26.178</v>
      </c>
      <c r="T21" s="45">
        <f>T20*0.09</f>
        <v>55.638000000000005</v>
      </c>
      <c r="U21" s="45">
        <f>U20*0.08</f>
        <v>52.408</v>
      </c>
      <c r="V21" s="45">
        <f>V20*0.08</f>
        <v>34.976</v>
      </c>
      <c r="W21" s="45">
        <f>W20*0.08</f>
        <v>30.240000000000002</v>
      </c>
      <c r="X21" s="46">
        <f>X20*0.09</f>
        <v>33.147</v>
      </c>
      <c r="Y21" s="45">
        <f>Y20*0.09</f>
        <v>29.897999999999996</v>
      </c>
      <c r="Z21" s="45">
        <f>Z20*0.08</f>
        <v>30.096</v>
      </c>
      <c r="AA21" s="45">
        <f>AA20*0.08</f>
        <v>30.024</v>
      </c>
      <c r="AB21" s="46">
        <f>AB20*0.1</f>
        <v>45.69</v>
      </c>
      <c r="AC21" s="45">
        <f>AC20*0.09</f>
        <v>33.525</v>
      </c>
      <c r="AD21" s="45">
        <f>AD20*0.07</f>
        <v>33.187000000000005</v>
      </c>
      <c r="AE21" s="45">
        <f>AE20*0.09</f>
        <v>33.830999999999996</v>
      </c>
      <c r="AF21" s="46">
        <f>AF20*0.1</f>
        <v>58.29</v>
      </c>
      <c r="AG21" s="45">
        <f>AG20*0.08</f>
        <v>46.232</v>
      </c>
      <c r="AH21" s="45">
        <f>AH20*0.08</f>
        <v>38.728</v>
      </c>
      <c r="AI21" s="45">
        <f>AI20*0.08</f>
        <v>36.808</v>
      </c>
      <c r="AJ21" s="46">
        <f>AJ20*0.1</f>
        <v>46.57</v>
      </c>
      <c r="AK21" s="45">
        <f>AK20*0.08</f>
        <v>38.496</v>
      </c>
      <c r="AL21" s="45">
        <f>AL20*0.09</f>
        <v>44.622</v>
      </c>
      <c r="AM21" s="45">
        <f>AM20*0.08</f>
        <v>37.104</v>
      </c>
      <c r="AN21" s="46">
        <f>AN20*0.1</f>
        <v>32.980000000000004</v>
      </c>
      <c r="AO21" s="45">
        <f>AO20*0.09</f>
        <v>38.952</v>
      </c>
      <c r="AP21" s="45">
        <f>AP20*0.08</f>
        <v>33.896</v>
      </c>
      <c r="AQ21" s="45">
        <f>AQ20*0.09</f>
        <v>35.757</v>
      </c>
      <c r="AR21" s="46">
        <f>AR20*0.05</f>
        <v>33.2</v>
      </c>
      <c r="AS21" s="45">
        <f>AS20*0.1</f>
        <v>43.72</v>
      </c>
      <c r="AT21" s="45">
        <f>AT20*0.11</f>
        <v>48.378</v>
      </c>
      <c r="AU21" s="45">
        <f>AU20*0.09</f>
        <v>40.41</v>
      </c>
      <c r="AV21" s="46">
        <f>AV20*0.1</f>
        <v>52.19</v>
      </c>
      <c r="AW21" s="45">
        <f>AW20*0.09</f>
        <v>39.635999999999996</v>
      </c>
      <c r="AX21" s="45">
        <f>AX20*0.09</f>
        <v>40.004999999999995</v>
      </c>
      <c r="AY21" s="45">
        <f>AY20*0.09</f>
        <v>40.293</v>
      </c>
      <c r="AZ21" s="46">
        <f>AZ20*0.08</f>
        <v>9.120000000000001</v>
      </c>
      <c r="BA21" s="45">
        <f>BA20*0.1</f>
        <v>43.64</v>
      </c>
      <c r="BB21" s="45">
        <f>BB20*0.1</f>
        <v>58.79</v>
      </c>
      <c r="BC21" s="45">
        <f>BC20*0.05</f>
        <v>27.625</v>
      </c>
      <c r="BD21" s="46">
        <f>BD20*0.1</f>
        <v>52.92000000000001</v>
      </c>
      <c r="BE21" s="45">
        <f aca="true" t="shared" si="25" ref="BE21:BJ21">BE20*0.15</f>
        <v>102.36</v>
      </c>
      <c r="BF21" s="45">
        <f t="shared" si="25"/>
        <v>102.33</v>
      </c>
      <c r="BG21" s="45">
        <f t="shared" si="25"/>
        <v>102.43499999999999</v>
      </c>
      <c r="BH21" s="45">
        <f t="shared" si="25"/>
        <v>105.13499999999999</v>
      </c>
      <c r="BI21" s="45">
        <f t="shared" si="25"/>
        <v>104.28</v>
      </c>
      <c r="BJ21" s="45">
        <f t="shared" si="25"/>
        <v>114.0165</v>
      </c>
      <c r="BK21" s="45">
        <f>BK20*0.04</f>
        <v>30.971999999999998</v>
      </c>
      <c r="BL21" s="45">
        <f>BL20*0.1</f>
        <v>49.49</v>
      </c>
      <c r="BM21" s="45">
        <f>BM20*0.1</f>
        <v>52.98</v>
      </c>
      <c r="BN21" s="45">
        <f>BN20*0.1</f>
        <v>52</v>
      </c>
      <c r="BO21" s="45">
        <f>BO20*0.17</f>
        <v>63.59700000000001</v>
      </c>
      <c r="BP21" s="45">
        <f>BP20*0.17</f>
        <v>75.599</v>
      </c>
      <c r="BQ21" s="45">
        <f>BQ20*0.1</f>
        <v>61.19</v>
      </c>
      <c r="BR21" s="45">
        <f>BR20*0.1</f>
        <v>64.55</v>
      </c>
      <c r="BS21" s="45">
        <f>BS20*0.17</f>
        <v>89.18200000000002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ht="13.5" customHeight="1">
      <c r="A22" s="74"/>
      <c r="B22" s="17" t="s">
        <v>17</v>
      </c>
      <c r="C22" s="47">
        <f aca="true" t="shared" si="26" ref="C22:AR22">445.14*C21</f>
        <v>24776.4924</v>
      </c>
      <c r="D22" s="47">
        <f t="shared" si="26"/>
        <v>16623.30816</v>
      </c>
      <c r="E22" s="47">
        <f aca="true" t="shared" si="27" ref="E22:J22">445.14*E21</f>
        <v>12844.069560000002</v>
      </c>
      <c r="F22" s="47">
        <f t="shared" si="27"/>
        <v>7347.035700000001</v>
      </c>
      <c r="G22" s="47">
        <f t="shared" si="27"/>
        <v>23284.38312</v>
      </c>
      <c r="H22" s="47">
        <f t="shared" si="27"/>
        <v>23464.664819999998</v>
      </c>
      <c r="I22" s="47">
        <f t="shared" si="27"/>
        <v>17547.4188</v>
      </c>
      <c r="J22" s="47">
        <f t="shared" si="27"/>
        <v>17707.6692</v>
      </c>
      <c r="K22" s="47">
        <f t="shared" si="26"/>
        <v>17567.4501</v>
      </c>
      <c r="L22" s="43">
        <f t="shared" si="26"/>
        <v>23660.97156</v>
      </c>
      <c r="M22" s="43">
        <f>445.14*M21</f>
        <v>27674.353800000004</v>
      </c>
      <c r="N22" s="47">
        <f t="shared" si="26"/>
        <v>19381.3956</v>
      </c>
      <c r="O22" s="43">
        <f t="shared" si="26"/>
        <v>9672.00192</v>
      </c>
      <c r="P22" s="43">
        <f t="shared" si="26"/>
        <v>9639.95184</v>
      </c>
      <c r="Q22" s="48">
        <f t="shared" si="26"/>
        <v>17775.77562</v>
      </c>
      <c r="R22" s="47">
        <f t="shared" si="26"/>
        <v>15334.182719999999</v>
      </c>
      <c r="S22" s="43">
        <f t="shared" si="26"/>
        <v>11652.87492</v>
      </c>
      <c r="T22" s="43">
        <f t="shared" si="26"/>
        <v>24766.699320000003</v>
      </c>
      <c r="U22" s="47">
        <f aca="true" t="shared" si="28" ref="U22:AF22">445.14*U21</f>
        <v>23328.89712</v>
      </c>
      <c r="V22" s="43">
        <f t="shared" si="28"/>
        <v>15569.216639999999</v>
      </c>
      <c r="W22" s="43">
        <f t="shared" si="28"/>
        <v>13461.0336</v>
      </c>
      <c r="X22" s="48">
        <f t="shared" si="28"/>
        <v>14755.055579999998</v>
      </c>
      <c r="Y22" s="47">
        <f t="shared" si="28"/>
        <v>13308.795719999998</v>
      </c>
      <c r="Z22" s="43">
        <f t="shared" si="28"/>
        <v>13396.933439999999</v>
      </c>
      <c r="AA22" s="43">
        <f t="shared" si="28"/>
        <v>13364.88336</v>
      </c>
      <c r="AB22" s="48">
        <f t="shared" si="28"/>
        <v>20338.4466</v>
      </c>
      <c r="AC22" s="47">
        <f t="shared" si="28"/>
        <v>14923.3185</v>
      </c>
      <c r="AD22" s="43">
        <f t="shared" si="28"/>
        <v>14772.861180000002</v>
      </c>
      <c r="AE22" s="43">
        <f t="shared" si="28"/>
        <v>15059.531339999998</v>
      </c>
      <c r="AF22" s="48">
        <f t="shared" si="28"/>
        <v>25947.2106</v>
      </c>
      <c r="AG22" s="47">
        <f t="shared" si="26"/>
        <v>20579.71248</v>
      </c>
      <c r="AH22" s="43">
        <f t="shared" si="26"/>
        <v>17239.38192</v>
      </c>
      <c r="AI22" s="43">
        <f t="shared" si="26"/>
        <v>16384.71312</v>
      </c>
      <c r="AJ22" s="48">
        <f t="shared" si="26"/>
        <v>20730.1698</v>
      </c>
      <c r="AK22" s="47">
        <f t="shared" si="26"/>
        <v>17136.10944</v>
      </c>
      <c r="AL22" s="43">
        <f t="shared" si="26"/>
        <v>19863.03708</v>
      </c>
      <c r="AM22" s="43">
        <f t="shared" si="26"/>
        <v>16516.47456</v>
      </c>
      <c r="AN22" s="48">
        <f t="shared" si="26"/>
        <v>14680.717200000001</v>
      </c>
      <c r="AO22" s="47">
        <f t="shared" si="26"/>
        <v>17339.093279999997</v>
      </c>
      <c r="AP22" s="43">
        <f t="shared" si="26"/>
        <v>15088.46544</v>
      </c>
      <c r="AQ22" s="43">
        <f t="shared" si="26"/>
        <v>15916.870979999998</v>
      </c>
      <c r="AR22" s="48">
        <f t="shared" si="26"/>
        <v>14778.648000000001</v>
      </c>
      <c r="AS22" s="47">
        <f aca="true" t="shared" si="29" ref="AS22:BS22">445.14*AS21</f>
        <v>19461.5208</v>
      </c>
      <c r="AT22" s="43">
        <f t="shared" si="29"/>
        <v>21534.98292</v>
      </c>
      <c r="AU22" s="43">
        <f t="shared" si="29"/>
        <v>17988.107399999997</v>
      </c>
      <c r="AV22" s="48">
        <f t="shared" si="29"/>
        <v>23231.8566</v>
      </c>
      <c r="AW22" s="47">
        <f t="shared" si="29"/>
        <v>17643.56904</v>
      </c>
      <c r="AX22" s="43">
        <f t="shared" si="29"/>
        <v>17807.825699999998</v>
      </c>
      <c r="AY22" s="43">
        <f t="shared" si="29"/>
        <v>17936.026019999998</v>
      </c>
      <c r="AZ22" s="48">
        <f t="shared" si="29"/>
        <v>4059.6768</v>
      </c>
      <c r="BA22" s="47">
        <f t="shared" si="29"/>
        <v>19425.9096</v>
      </c>
      <c r="BB22" s="43">
        <f t="shared" si="29"/>
        <v>26169.7806</v>
      </c>
      <c r="BC22" s="43">
        <f t="shared" si="29"/>
        <v>12296.9925</v>
      </c>
      <c r="BD22" s="48">
        <f t="shared" si="29"/>
        <v>23556.808800000003</v>
      </c>
      <c r="BE22" s="43">
        <f t="shared" si="29"/>
        <v>45564.530399999996</v>
      </c>
      <c r="BF22" s="47">
        <f t="shared" si="29"/>
        <v>45551.176199999994</v>
      </c>
      <c r="BG22" s="43">
        <f t="shared" si="29"/>
        <v>45597.91589999999</v>
      </c>
      <c r="BH22" s="43">
        <f t="shared" si="29"/>
        <v>46799.7939</v>
      </c>
      <c r="BI22" s="43">
        <f aca="true" t="shared" si="30" ref="BI22:BP22">445.14*BI21</f>
        <v>46419.199199999995</v>
      </c>
      <c r="BJ22" s="47">
        <f t="shared" si="30"/>
        <v>50753.304809999994</v>
      </c>
      <c r="BK22" s="43">
        <f t="shared" si="30"/>
        <v>13786.876079999998</v>
      </c>
      <c r="BL22" s="43">
        <f t="shared" si="30"/>
        <v>22029.9786</v>
      </c>
      <c r="BM22" s="43">
        <f t="shared" si="30"/>
        <v>23583.5172</v>
      </c>
      <c r="BN22" s="47">
        <f t="shared" si="30"/>
        <v>23147.28</v>
      </c>
      <c r="BO22" s="43">
        <f t="shared" si="30"/>
        <v>28309.568580000003</v>
      </c>
      <c r="BP22" s="43">
        <f t="shared" si="30"/>
        <v>33652.13886</v>
      </c>
      <c r="BQ22" s="43">
        <f t="shared" si="29"/>
        <v>27238.116599999998</v>
      </c>
      <c r="BR22" s="47">
        <f t="shared" si="29"/>
        <v>28733.786999999997</v>
      </c>
      <c r="BS22" s="43">
        <f t="shared" si="29"/>
        <v>39698.47548000001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</row>
    <row r="23" spans="1:84" ht="16.5" customHeight="1">
      <c r="A23" s="74"/>
      <c r="B23" s="17" t="s">
        <v>2</v>
      </c>
      <c r="C23" s="42">
        <f aca="true" t="shared" si="31" ref="C23:BS23">C22/C10/12</f>
        <v>2.9669603391291854</v>
      </c>
      <c r="D23" s="42">
        <f t="shared" si="31"/>
        <v>2.491503021582734</v>
      </c>
      <c r="E23" s="42">
        <f aca="true" t="shared" si="32" ref="E23:J23">E22/E10/12</f>
        <v>2.552072317596567</v>
      </c>
      <c r="F23" s="42">
        <f t="shared" si="32"/>
        <v>2.9520394165863073</v>
      </c>
      <c r="G23" s="42">
        <f t="shared" si="32"/>
        <v>2.684883437110834</v>
      </c>
      <c r="H23" s="42">
        <f t="shared" si="32"/>
        <v>2.7344269822402456</v>
      </c>
      <c r="I23" s="42">
        <f t="shared" si="32"/>
        <v>2.794887041284403</v>
      </c>
      <c r="J23" s="42">
        <f t="shared" si="32"/>
        <v>2.772715332581736</v>
      </c>
      <c r="K23" s="42">
        <f t="shared" si="31"/>
        <v>2.829990672723758</v>
      </c>
      <c r="L23" s="43">
        <f t="shared" si="31"/>
        <v>3.2515627143799475</v>
      </c>
      <c r="M23" s="43">
        <f>M22/M10/12</f>
        <v>3.4410566248880934</v>
      </c>
      <c r="N23" s="42">
        <f t="shared" si="31"/>
        <v>3.0934999042329054</v>
      </c>
      <c r="O23" s="43">
        <f t="shared" si="31"/>
        <v>2.435781686310064</v>
      </c>
      <c r="P23" s="43">
        <f t="shared" si="31"/>
        <v>2.392997676496872</v>
      </c>
      <c r="Q23" s="44">
        <f t="shared" si="31"/>
        <v>2.838311237785016</v>
      </c>
      <c r="R23" s="42">
        <f>R22/R10/12</f>
        <v>2.477891332169866</v>
      </c>
      <c r="S23" s="43">
        <f>S22/S10/12</f>
        <v>1.867088848298404</v>
      </c>
      <c r="T23" s="43">
        <f>T22/T10/12</f>
        <v>2.855411745987826</v>
      </c>
      <c r="U23" s="42">
        <f t="shared" si="31"/>
        <v>2.4831712351513606</v>
      </c>
      <c r="V23" s="43">
        <f t="shared" si="31"/>
        <v>2.5305923932124044</v>
      </c>
      <c r="W23" s="43">
        <f t="shared" si="31"/>
        <v>2.497223508459484</v>
      </c>
      <c r="X23" s="44">
        <f t="shared" si="31"/>
        <v>2.8986043493635076</v>
      </c>
      <c r="Y23" s="42">
        <f t="shared" si="31"/>
        <v>2.502405934115523</v>
      </c>
      <c r="Z23" s="43">
        <f t="shared" si="31"/>
        <v>2.508225387553358</v>
      </c>
      <c r="AA23" s="43">
        <f t="shared" si="31"/>
        <v>2.442412894736842</v>
      </c>
      <c r="AB23" s="44">
        <f t="shared" si="31"/>
        <v>3.3154744718309863</v>
      </c>
      <c r="AC23" s="42">
        <f t="shared" si="31"/>
        <v>2.7958855103417264</v>
      </c>
      <c r="AD23" s="43">
        <f t="shared" si="31"/>
        <v>2.322338737973967</v>
      </c>
      <c r="AE23" s="43">
        <f t="shared" si="31"/>
        <v>2.7412864678899074</v>
      </c>
      <c r="AF23" s="44">
        <f t="shared" si="31"/>
        <v>3.0661763329551897</v>
      </c>
      <c r="AG23" s="42">
        <f aca="true" t="shared" si="33" ref="AG23:AR23">AG22/AG10/12</f>
        <v>2.4093509974711997</v>
      </c>
      <c r="AH23" s="43">
        <f t="shared" si="33"/>
        <v>2.507181780104712</v>
      </c>
      <c r="AI23" s="43">
        <f t="shared" si="33"/>
        <v>2.5355483008356545</v>
      </c>
      <c r="AJ23" s="44">
        <f t="shared" si="33"/>
        <v>3.0964584154866466</v>
      </c>
      <c r="AK23" s="42">
        <f t="shared" si="33"/>
        <v>2.6149223951657206</v>
      </c>
      <c r="AL23" s="43">
        <f t="shared" si="33"/>
        <v>2.8017147765741366</v>
      </c>
      <c r="AM23" s="43">
        <f t="shared" si="33"/>
        <v>2.4925260412893873</v>
      </c>
      <c r="AN23" s="44">
        <f t="shared" si="33"/>
        <v>3.0425095747326534</v>
      </c>
      <c r="AO23" s="42">
        <f t="shared" si="33"/>
        <v>2.8381937536829693</v>
      </c>
      <c r="AP23" s="43">
        <f t="shared" si="33"/>
        <v>2.560839348268839</v>
      </c>
      <c r="AQ23" s="43">
        <f t="shared" si="33"/>
        <v>2.9475686999999997</v>
      </c>
      <c r="AR23" s="44">
        <f t="shared" si="33"/>
        <v>3.7061510683117667</v>
      </c>
      <c r="AS23" s="42">
        <f t="shared" si="31"/>
        <v>3.095025572519084</v>
      </c>
      <c r="AT23" s="43">
        <f t="shared" si="31"/>
        <v>3.3726403119714337</v>
      </c>
      <c r="AU23" s="43">
        <f t="shared" si="31"/>
        <v>2.7131383710407238</v>
      </c>
      <c r="AV23" s="44">
        <f t="shared" si="31"/>
        <v>3.024981328125</v>
      </c>
      <c r="AW23" s="42">
        <f t="shared" si="31"/>
        <v>2.750790308699719</v>
      </c>
      <c r="AX23" s="43">
        <f t="shared" si="31"/>
        <v>2.7795195261284884</v>
      </c>
      <c r="AY23" s="43">
        <f t="shared" si="31"/>
        <v>2.810584496051147</v>
      </c>
      <c r="AZ23" s="44">
        <f t="shared" si="31"/>
        <v>3.287720116618076</v>
      </c>
      <c r="BA23" s="42">
        <f t="shared" si="31"/>
        <v>3.0746928774928772</v>
      </c>
      <c r="BB23" s="43">
        <f t="shared" si="31"/>
        <v>2.9776284134352813</v>
      </c>
      <c r="BC23" s="43">
        <f t="shared" si="31"/>
        <v>2.9797888194242517</v>
      </c>
      <c r="BD23" s="44">
        <f t="shared" si="31"/>
        <v>3.088526431718062</v>
      </c>
      <c r="BE23" s="43">
        <f t="shared" si="31"/>
        <v>5.229368131111417</v>
      </c>
      <c r="BF23" s="42">
        <f t="shared" si="31"/>
        <v>5.2192098858792795</v>
      </c>
      <c r="BG23" s="43">
        <f t="shared" si="31"/>
        <v>5.330845012626262</v>
      </c>
      <c r="BH23" s="43">
        <f t="shared" si="31"/>
        <v>5.261004755159854</v>
      </c>
      <c r="BI23" s="43">
        <f aca="true" t="shared" si="34" ref="BI23:BP23">BI22/BI10/12</f>
        <v>5.198584330063163</v>
      </c>
      <c r="BJ23" s="42">
        <f t="shared" si="34"/>
        <v>5.798522165478475</v>
      </c>
      <c r="BK23" s="43">
        <f t="shared" si="34"/>
        <v>3.2200289798206274</v>
      </c>
      <c r="BL23" s="43">
        <f t="shared" si="34"/>
        <v>3.0090666284215697</v>
      </c>
      <c r="BM23" s="43">
        <f t="shared" si="34"/>
        <v>3.03613950254905</v>
      </c>
      <c r="BN23" s="42">
        <f t="shared" si="34"/>
        <v>2.9966443995650143</v>
      </c>
      <c r="BO23" s="43">
        <f t="shared" si="34"/>
        <v>5.737185590953309</v>
      </c>
      <c r="BP23" s="43">
        <f t="shared" si="34"/>
        <v>5.069314723427332</v>
      </c>
      <c r="BQ23" s="43">
        <f t="shared" si="31"/>
        <v>3.1008784836065573</v>
      </c>
      <c r="BR23" s="42">
        <f t="shared" si="31"/>
        <v>3.2941013206768464</v>
      </c>
      <c r="BS23" s="43">
        <f t="shared" si="31"/>
        <v>5.145755622958471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</row>
    <row r="24" spans="1:84" ht="17.25" customHeight="1" thickBot="1">
      <c r="A24" s="75"/>
      <c r="B24" s="19" t="s">
        <v>0</v>
      </c>
      <c r="C24" s="37" t="s">
        <v>19</v>
      </c>
      <c r="D24" s="37" t="s">
        <v>19</v>
      </c>
      <c r="E24" s="37" t="s">
        <v>19</v>
      </c>
      <c r="F24" s="37" t="s">
        <v>19</v>
      </c>
      <c r="G24" s="37" t="s">
        <v>19</v>
      </c>
      <c r="H24" s="37" t="s">
        <v>19</v>
      </c>
      <c r="I24" s="37" t="s">
        <v>19</v>
      </c>
      <c r="J24" s="37" t="s">
        <v>19</v>
      </c>
      <c r="K24" s="37" t="s">
        <v>19</v>
      </c>
      <c r="L24" s="37" t="s">
        <v>19</v>
      </c>
      <c r="M24" s="37" t="s">
        <v>19</v>
      </c>
      <c r="N24" s="37" t="s">
        <v>19</v>
      </c>
      <c r="O24" s="37" t="s">
        <v>19</v>
      </c>
      <c r="P24" s="37" t="s">
        <v>19</v>
      </c>
      <c r="Q24" s="38" t="s">
        <v>19</v>
      </c>
      <c r="R24" s="37" t="s">
        <v>19</v>
      </c>
      <c r="S24" s="37" t="s">
        <v>19</v>
      </c>
      <c r="T24" s="37" t="s">
        <v>19</v>
      </c>
      <c r="U24" s="37" t="s">
        <v>19</v>
      </c>
      <c r="V24" s="37" t="s">
        <v>19</v>
      </c>
      <c r="W24" s="37" t="s">
        <v>19</v>
      </c>
      <c r="X24" s="38" t="s">
        <v>19</v>
      </c>
      <c r="Y24" s="37" t="s">
        <v>19</v>
      </c>
      <c r="Z24" s="37" t="s">
        <v>19</v>
      </c>
      <c r="AA24" s="37" t="s">
        <v>19</v>
      </c>
      <c r="AB24" s="38" t="s">
        <v>19</v>
      </c>
      <c r="AC24" s="37" t="s">
        <v>19</v>
      </c>
      <c r="AD24" s="37" t="s">
        <v>19</v>
      </c>
      <c r="AE24" s="37" t="s">
        <v>19</v>
      </c>
      <c r="AF24" s="38" t="s">
        <v>19</v>
      </c>
      <c r="AG24" s="37" t="s">
        <v>19</v>
      </c>
      <c r="AH24" s="37" t="s">
        <v>19</v>
      </c>
      <c r="AI24" s="37" t="s">
        <v>19</v>
      </c>
      <c r="AJ24" s="38" t="s">
        <v>19</v>
      </c>
      <c r="AK24" s="37" t="s">
        <v>19</v>
      </c>
      <c r="AL24" s="37" t="s">
        <v>19</v>
      </c>
      <c r="AM24" s="37" t="s">
        <v>19</v>
      </c>
      <c r="AN24" s="38" t="s">
        <v>19</v>
      </c>
      <c r="AO24" s="37" t="s">
        <v>19</v>
      </c>
      <c r="AP24" s="37" t="s">
        <v>19</v>
      </c>
      <c r="AQ24" s="37" t="s">
        <v>19</v>
      </c>
      <c r="AR24" s="38" t="s">
        <v>19</v>
      </c>
      <c r="AS24" s="37" t="s">
        <v>19</v>
      </c>
      <c r="AT24" s="37" t="s">
        <v>19</v>
      </c>
      <c r="AU24" s="37" t="s">
        <v>19</v>
      </c>
      <c r="AV24" s="38" t="s">
        <v>19</v>
      </c>
      <c r="AW24" s="37" t="s">
        <v>19</v>
      </c>
      <c r="AX24" s="37" t="s">
        <v>19</v>
      </c>
      <c r="AY24" s="37" t="s">
        <v>19</v>
      </c>
      <c r="AZ24" s="38" t="s">
        <v>19</v>
      </c>
      <c r="BA24" s="37" t="s">
        <v>19</v>
      </c>
      <c r="BB24" s="37" t="s">
        <v>19</v>
      </c>
      <c r="BC24" s="37" t="s">
        <v>19</v>
      </c>
      <c r="BD24" s="38" t="s">
        <v>19</v>
      </c>
      <c r="BE24" s="37" t="s">
        <v>19</v>
      </c>
      <c r="BF24" s="37" t="s">
        <v>19</v>
      </c>
      <c r="BG24" s="37" t="s">
        <v>19</v>
      </c>
      <c r="BH24" s="37" t="s">
        <v>19</v>
      </c>
      <c r="BI24" s="37" t="s">
        <v>19</v>
      </c>
      <c r="BJ24" s="37" t="s">
        <v>19</v>
      </c>
      <c r="BK24" s="37" t="s">
        <v>19</v>
      </c>
      <c r="BL24" s="37" t="s">
        <v>19</v>
      </c>
      <c r="BM24" s="37" t="s">
        <v>19</v>
      </c>
      <c r="BN24" s="37" t="s">
        <v>19</v>
      </c>
      <c r="BO24" s="37" t="s">
        <v>19</v>
      </c>
      <c r="BP24" s="37" t="s">
        <v>19</v>
      </c>
      <c r="BQ24" s="37" t="s">
        <v>19</v>
      </c>
      <c r="BR24" s="37" t="s">
        <v>19</v>
      </c>
      <c r="BS24" s="37" t="s">
        <v>19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</row>
    <row r="25" spans="1:84" ht="13.5" thickTop="1">
      <c r="A25" s="70" t="s">
        <v>24</v>
      </c>
      <c r="B25" s="18" t="s">
        <v>4</v>
      </c>
      <c r="C25" s="49">
        <f aca="true" t="shared" si="35" ref="C25:P25">C11*0.25%</f>
        <v>1.73975</v>
      </c>
      <c r="D25" s="49">
        <f t="shared" si="35"/>
        <v>1.3900000000000001</v>
      </c>
      <c r="E25" s="49">
        <f aca="true" t="shared" si="36" ref="E25:J25">E11*0.25%</f>
        <v>1.0485</v>
      </c>
      <c r="F25" s="49">
        <f t="shared" si="36"/>
        <v>0.5185000000000001</v>
      </c>
      <c r="G25" s="49">
        <f t="shared" si="36"/>
        <v>1.80675</v>
      </c>
      <c r="H25" s="49">
        <f t="shared" si="36"/>
        <v>1.7877500000000002</v>
      </c>
      <c r="I25" s="49">
        <f t="shared" si="36"/>
        <v>1.308</v>
      </c>
      <c r="J25" s="49">
        <f t="shared" si="36"/>
        <v>1.3305000000000002</v>
      </c>
      <c r="K25" s="49">
        <f t="shared" si="35"/>
        <v>1.29325</v>
      </c>
      <c r="L25" s="50">
        <f t="shared" si="35"/>
        <v>1.516</v>
      </c>
      <c r="M25" s="50">
        <f>M11*0.25%</f>
        <v>1.6755000000000002</v>
      </c>
      <c r="N25" s="49">
        <f t="shared" si="35"/>
        <v>1.30525</v>
      </c>
      <c r="O25" s="50">
        <f t="shared" si="35"/>
        <v>0.8272499999999999</v>
      </c>
      <c r="P25" s="50">
        <f t="shared" si="35"/>
        <v>0.8392499999999999</v>
      </c>
      <c r="Q25" s="51">
        <f>Q11*0.1%</f>
        <v>0.5219</v>
      </c>
      <c r="R25" s="49">
        <f aca="true" t="shared" si="37" ref="R25:W25">R11*0.25%</f>
        <v>1.2892500000000002</v>
      </c>
      <c r="S25" s="50">
        <f t="shared" si="37"/>
        <v>1.3002500000000001</v>
      </c>
      <c r="T25" s="50">
        <f t="shared" si="37"/>
        <v>1.807</v>
      </c>
      <c r="U25" s="49">
        <f t="shared" si="37"/>
        <v>1.95725</v>
      </c>
      <c r="V25" s="50">
        <f t="shared" si="37"/>
        <v>1.2817500000000002</v>
      </c>
      <c r="W25" s="50">
        <f t="shared" si="37"/>
        <v>1.123</v>
      </c>
      <c r="X25" s="51">
        <f>X11*0.1%</f>
        <v>0.4242</v>
      </c>
      <c r="Y25" s="49">
        <f>Y11*0.25%</f>
        <v>1.108</v>
      </c>
      <c r="Z25" s="50">
        <f>Z11*0.25%</f>
        <v>1.1127500000000001</v>
      </c>
      <c r="AA25" s="50">
        <f>AA11*0.25%</f>
        <v>1.1400000000000001</v>
      </c>
      <c r="AB25" s="51">
        <f>AB11*0.1%</f>
        <v>0.5112</v>
      </c>
      <c r="AC25" s="49">
        <f>AC11*0.25%</f>
        <v>1.112</v>
      </c>
      <c r="AD25" s="50">
        <f>AD11*0.25%</f>
        <v>1.32525</v>
      </c>
      <c r="AE25" s="50">
        <f>AE11*0.25%</f>
        <v>1.1445</v>
      </c>
      <c r="AF25" s="51">
        <f>AF11*0.1%</f>
        <v>0.7052</v>
      </c>
      <c r="AG25" s="49">
        <f>AG11*0.25%</f>
        <v>1.7794999999999999</v>
      </c>
      <c r="AH25" s="50">
        <f>AH11*0.25%</f>
        <v>1.4325</v>
      </c>
      <c r="AI25" s="50">
        <f>AI11*0.25%</f>
        <v>1.34625</v>
      </c>
      <c r="AJ25" s="51">
        <f>AJ11*0.1%</f>
        <v>0.5579</v>
      </c>
      <c r="AK25" s="49">
        <f>AK11*0.25%</f>
        <v>1.36525</v>
      </c>
      <c r="AL25" s="50">
        <f>AL11*0.25%</f>
        <v>1.4769999999999999</v>
      </c>
      <c r="AM25" s="50">
        <f>AM11*0.25%</f>
        <v>1.3805</v>
      </c>
      <c r="AN25" s="51">
        <f>AN11*0.1%</f>
        <v>0.4021</v>
      </c>
      <c r="AO25" s="49">
        <f>AO11*0.25%</f>
        <v>1.27275</v>
      </c>
      <c r="AP25" s="50">
        <f>AP11*0.25%</f>
        <v>1.2275</v>
      </c>
      <c r="AQ25" s="50">
        <f>AQ11*0.25%</f>
        <v>1.125</v>
      </c>
      <c r="AR25" s="51">
        <f>AR11*0.1%</f>
        <v>0.33230000000000004</v>
      </c>
      <c r="AS25" s="49">
        <f>AS11*0.25%</f>
        <v>1.31</v>
      </c>
      <c r="AT25" s="50">
        <f>AT11*0.25%</f>
        <v>1.3302500000000002</v>
      </c>
      <c r="AU25" s="50">
        <f>AU11*0.25%</f>
        <v>1.38125</v>
      </c>
      <c r="AV25" s="51">
        <f>AV11*0.1%</f>
        <v>0.64</v>
      </c>
      <c r="AW25" s="49">
        <f>AW11*0.25%</f>
        <v>1.33625</v>
      </c>
      <c r="AX25" s="50">
        <f>AX11*0.25%</f>
        <v>1.3347499999999999</v>
      </c>
      <c r="AY25" s="50">
        <f>AY11*0.25%</f>
        <v>1.3295</v>
      </c>
      <c r="AZ25" s="51">
        <f>AZ11*0.1%</f>
        <v>0.1029</v>
      </c>
      <c r="BA25" s="49">
        <f>BA11*0.25%</f>
        <v>1.31625</v>
      </c>
      <c r="BB25" s="50">
        <f>BB11*0.25%</f>
        <v>1.831</v>
      </c>
      <c r="BC25" s="50">
        <f>BC11*0.25%</f>
        <v>0.85975</v>
      </c>
      <c r="BD25" s="51">
        <f>BD11*0.1%</f>
        <v>0.6356</v>
      </c>
      <c r="BE25" s="50">
        <f aca="true" t="shared" si="38" ref="BE25:BS25">BE11*0.25%</f>
        <v>1.81525</v>
      </c>
      <c r="BF25" s="49">
        <f t="shared" si="38"/>
        <v>1.81825</v>
      </c>
      <c r="BG25" s="50">
        <f t="shared" si="38"/>
        <v>1.782</v>
      </c>
      <c r="BH25" s="50">
        <f t="shared" si="38"/>
        <v>1.8532499999999998</v>
      </c>
      <c r="BI25" s="50">
        <f t="shared" si="38"/>
        <v>1.8602500000000002</v>
      </c>
      <c r="BJ25" s="49">
        <f t="shared" si="38"/>
        <v>1.8235</v>
      </c>
      <c r="BK25" s="50">
        <f t="shared" si="38"/>
        <v>0.892</v>
      </c>
      <c r="BL25" s="50">
        <f t="shared" si="38"/>
        <v>1.52525</v>
      </c>
      <c r="BM25" s="50">
        <f t="shared" si="38"/>
        <v>1.61825</v>
      </c>
      <c r="BN25" s="49">
        <f t="shared" si="38"/>
        <v>1.60925</v>
      </c>
      <c r="BO25" s="50">
        <f t="shared" si="38"/>
        <v>1.028</v>
      </c>
      <c r="BP25" s="50">
        <f t="shared" si="38"/>
        <v>1.3830000000000002</v>
      </c>
      <c r="BQ25" s="50">
        <f t="shared" si="38"/>
        <v>1.83</v>
      </c>
      <c r="BR25" s="49">
        <f t="shared" si="38"/>
        <v>1.81725</v>
      </c>
      <c r="BS25" s="50">
        <f t="shared" si="38"/>
        <v>1.60725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</row>
    <row r="26" spans="1:84" ht="16.5" customHeight="1">
      <c r="A26" s="71"/>
      <c r="B26" s="15" t="s">
        <v>17</v>
      </c>
      <c r="C26" s="52">
        <f aca="true" t="shared" si="39" ref="C26:AR26">71.18*C25</f>
        <v>123.83540500000001</v>
      </c>
      <c r="D26" s="52">
        <f t="shared" si="39"/>
        <v>98.94020000000002</v>
      </c>
      <c r="E26" s="52">
        <f aca="true" t="shared" si="40" ref="E26:J26">71.18*E25</f>
        <v>74.63223</v>
      </c>
      <c r="F26" s="52">
        <f t="shared" si="40"/>
        <v>36.90683000000001</v>
      </c>
      <c r="G26" s="52">
        <f t="shared" si="40"/>
        <v>128.604465</v>
      </c>
      <c r="H26" s="52">
        <f t="shared" si="40"/>
        <v>127.25204500000002</v>
      </c>
      <c r="I26" s="52">
        <f t="shared" si="40"/>
        <v>93.10344</v>
      </c>
      <c r="J26" s="52">
        <f t="shared" si="40"/>
        <v>94.70499000000002</v>
      </c>
      <c r="K26" s="52">
        <f t="shared" si="39"/>
        <v>92.05353500000001</v>
      </c>
      <c r="L26" s="53">
        <f t="shared" si="39"/>
        <v>107.90888000000001</v>
      </c>
      <c r="M26" s="53">
        <f>71.18*M25</f>
        <v>119.26209000000003</v>
      </c>
      <c r="N26" s="52">
        <f t="shared" si="39"/>
        <v>92.907695</v>
      </c>
      <c r="O26" s="53">
        <f t="shared" si="39"/>
        <v>58.883655</v>
      </c>
      <c r="P26" s="53">
        <f t="shared" si="39"/>
        <v>59.737815000000005</v>
      </c>
      <c r="Q26" s="54">
        <f t="shared" si="39"/>
        <v>37.14884200000001</v>
      </c>
      <c r="R26" s="52">
        <f t="shared" si="39"/>
        <v>91.76881500000003</v>
      </c>
      <c r="S26" s="53">
        <f t="shared" si="39"/>
        <v>92.55179500000001</v>
      </c>
      <c r="T26" s="53">
        <f t="shared" si="39"/>
        <v>128.62226</v>
      </c>
      <c r="U26" s="52">
        <f aca="true" t="shared" si="41" ref="U26:AF26">71.18*U25</f>
        <v>139.317055</v>
      </c>
      <c r="V26" s="53">
        <f t="shared" si="41"/>
        <v>91.23496500000002</v>
      </c>
      <c r="W26" s="53">
        <f t="shared" si="41"/>
        <v>79.93514</v>
      </c>
      <c r="X26" s="54">
        <f t="shared" si="41"/>
        <v>30.194556000000006</v>
      </c>
      <c r="Y26" s="52">
        <f t="shared" si="41"/>
        <v>78.86744000000002</v>
      </c>
      <c r="Z26" s="53">
        <f t="shared" si="41"/>
        <v>79.20554500000001</v>
      </c>
      <c r="AA26" s="53">
        <f t="shared" si="41"/>
        <v>81.14520000000002</v>
      </c>
      <c r="AB26" s="54">
        <f t="shared" si="41"/>
        <v>36.387216</v>
      </c>
      <c r="AC26" s="52">
        <f t="shared" si="41"/>
        <v>79.15216000000001</v>
      </c>
      <c r="AD26" s="53">
        <f t="shared" si="41"/>
        <v>94.33129500000001</v>
      </c>
      <c r="AE26" s="53">
        <f t="shared" si="41"/>
        <v>81.46551000000001</v>
      </c>
      <c r="AF26" s="54">
        <f t="shared" si="41"/>
        <v>50.19613600000001</v>
      </c>
      <c r="AG26" s="52">
        <f t="shared" si="39"/>
        <v>126.66481</v>
      </c>
      <c r="AH26" s="53">
        <f t="shared" si="39"/>
        <v>101.96535000000002</v>
      </c>
      <c r="AI26" s="53">
        <f t="shared" si="39"/>
        <v>95.826075</v>
      </c>
      <c r="AJ26" s="54">
        <f t="shared" si="39"/>
        <v>39.711322</v>
      </c>
      <c r="AK26" s="52">
        <f t="shared" si="39"/>
        <v>97.17849500000001</v>
      </c>
      <c r="AL26" s="53">
        <f t="shared" si="39"/>
        <v>105.13286</v>
      </c>
      <c r="AM26" s="53">
        <f t="shared" si="39"/>
        <v>98.26399</v>
      </c>
      <c r="AN26" s="54">
        <f t="shared" si="39"/>
        <v>28.621478000000003</v>
      </c>
      <c r="AO26" s="52">
        <f t="shared" si="39"/>
        <v>90.59434500000002</v>
      </c>
      <c r="AP26" s="53">
        <f t="shared" si="39"/>
        <v>87.37345</v>
      </c>
      <c r="AQ26" s="53">
        <f t="shared" si="39"/>
        <v>80.07750000000001</v>
      </c>
      <c r="AR26" s="54">
        <f t="shared" si="39"/>
        <v>23.653114000000006</v>
      </c>
      <c r="AS26" s="52">
        <f aca="true" t="shared" si="42" ref="AS26:BS26">71.18*AS25</f>
        <v>93.24580000000002</v>
      </c>
      <c r="AT26" s="53">
        <f t="shared" si="42"/>
        <v>94.68719500000002</v>
      </c>
      <c r="AU26" s="53">
        <f t="shared" si="42"/>
        <v>98.31737500000001</v>
      </c>
      <c r="AV26" s="54">
        <f t="shared" si="42"/>
        <v>45.555200000000006</v>
      </c>
      <c r="AW26" s="52">
        <f t="shared" si="42"/>
        <v>95.114275</v>
      </c>
      <c r="AX26" s="53">
        <f t="shared" si="42"/>
        <v>95.007505</v>
      </c>
      <c r="AY26" s="53">
        <f t="shared" si="42"/>
        <v>94.63381</v>
      </c>
      <c r="AZ26" s="54">
        <f t="shared" si="42"/>
        <v>7.324422000000001</v>
      </c>
      <c r="BA26" s="52">
        <f t="shared" si="42"/>
        <v>93.690675</v>
      </c>
      <c r="BB26" s="53">
        <f t="shared" si="42"/>
        <v>130.33058</v>
      </c>
      <c r="BC26" s="53">
        <f t="shared" si="42"/>
        <v>61.197005000000004</v>
      </c>
      <c r="BD26" s="54">
        <f t="shared" si="42"/>
        <v>45.242008000000006</v>
      </c>
      <c r="BE26" s="53">
        <f t="shared" si="42"/>
        <v>129.209495</v>
      </c>
      <c r="BF26" s="52">
        <f t="shared" si="42"/>
        <v>129.423035</v>
      </c>
      <c r="BG26" s="53">
        <f t="shared" si="42"/>
        <v>126.84276000000001</v>
      </c>
      <c r="BH26" s="53">
        <f t="shared" si="42"/>
        <v>131.914335</v>
      </c>
      <c r="BI26" s="53">
        <f aca="true" t="shared" si="43" ref="BI26:BP26">71.18*BI25</f>
        <v>132.41259500000004</v>
      </c>
      <c r="BJ26" s="52">
        <f t="shared" si="43"/>
        <v>129.79673</v>
      </c>
      <c r="BK26" s="53">
        <f t="shared" si="43"/>
        <v>63.492560000000005</v>
      </c>
      <c r="BL26" s="53">
        <f t="shared" si="43"/>
        <v>108.56729500000002</v>
      </c>
      <c r="BM26" s="53">
        <f t="shared" si="43"/>
        <v>115.18703500000001</v>
      </c>
      <c r="BN26" s="52">
        <f t="shared" si="43"/>
        <v>114.54641500000001</v>
      </c>
      <c r="BO26" s="53">
        <f t="shared" si="43"/>
        <v>73.17304000000001</v>
      </c>
      <c r="BP26" s="53">
        <f t="shared" si="43"/>
        <v>98.44194000000003</v>
      </c>
      <c r="BQ26" s="53">
        <f t="shared" si="42"/>
        <v>130.25940000000003</v>
      </c>
      <c r="BR26" s="52">
        <f t="shared" si="42"/>
        <v>129.351855</v>
      </c>
      <c r="BS26" s="53">
        <f t="shared" si="42"/>
        <v>114.40405500000001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</row>
    <row r="27" spans="1:84" ht="17.25" customHeight="1">
      <c r="A27" s="71"/>
      <c r="B27" s="15" t="s">
        <v>2</v>
      </c>
      <c r="C27" s="52">
        <f aca="true" t="shared" si="44" ref="C27:BS27">C26/C10/12</f>
        <v>0.01482916666666667</v>
      </c>
      <c r="D27" s="52">
        <f t="shared" si="44"/>
        <v>0.01482916666666667</v>
      </c>
      <c r="E27" s="52">
        <f aca="true" t="shared" si="45" ref="E27:J27">E26/E10/12</f>
        <v>0.01482916666666667</v>
      </c>
      <c r="F27" s="52">
        <f t="shared" si="45"/>
        <v>0.01482916666666667</v>
      </c>
      <c r="G27" s="52">
        <f t="shared" si="45"/>
        <v>0.014829166666666666</v>
      </c>
      <c r="H27" s="52">
        <f t="shared" si="45"/>
        <v>0.01482916666666667</v>
      </c>
      <c r="I27" s="52">
        <f t="shared" si="45"/>
        <v>0.014829166666666666</v>
      </c>
      <c r="J27" s="52">
        <f t="shared" si="45"/>
        <v>0.01482916666666667</v>
      </c>
      <c r="K27" s="52">
        <f t="shared" si="44"/>
        <v>0.01482916666666667</v>
      </c>
      <c r="L27" s="53">
        <f t="shared" si="44"/>
        <v>0.01482916666666667</v>
      </c>
      <c r="M27" s="53">
        <f>M26/M10/12</f>
        <v>0.01482916666666667</v>
      </c>
      <c r="N27" s="52">
        <f t="shared" si="44"/>
        <v>0.014829166666666666</v>
      </c>
      <c r="O27" s="53">
        <f t="shared" si="44"/>
        <v>0.014829166666666666</v>
      </c>
      <c r="P27" s="53">
        <f t="shared" si="44"/>
        <v>0.01482916666666667</v>
      </c>
      <c r="Q27" s="54">
        <f t="shared" si="44"/>
        <v>0.005931666666666668</v>
      </c>
      <c r="R27" s="52">
        <f>R26/R10/12</f>
        <v>0.014829166666666671</v>
      </c>
      <c r="S27" s="53">
        <f>S26/S10/12</f>
        <v>0.01482916666666667</v>
      </c>
      <c r="T27" s="53">
        <f>T26/T10/12</f>
        <v>0.01482916666666667</v>
      </c>
      <c r="U27" s="52">
        <f t="shared" si="44"/>
        <v>0.01482916666666667</v>
      </c>
      <c r="V27" s="53">
        <f t="shared" si="44"/>
        <v>0.01482916666666667</v>
      </c>
      <c r="W27" s="53">
        <f t="shared" si="44"/>
        <v>0.01482916666666667</v>
      </c>
      <c r="X27" s="54">
        <f t="shared" si="44"/>
        <v>0.005931666666666668</v>
      </c>
      <c r="Y27" s="52">
        <f t="shared" si="44"/>
        <v>0.014829166666666671</v>
      </c>
      <c r="Z27" s="53">
        <f t="shared" si="44"/>
        <v>0.01482916666666667</v>
      </c>
      <c r="AA27" s="53">
        <f t="shared" si="44"/>
        <v>0.01482916666666667</v>
      </c>
      <c r="AB27" s="54">
        <f t="shared" si="44"/>
        <v>0.0059316666666666676</v>
      </c>
      <c r="AC27" s="52">
        <f t="shared" si="44"/>
        <v>0.01482916666666667</v>
      </c>
      <c r="AD27" s="53">
        <f t="shared" si="44"/>
        <v>0.01482916666666667</v>
      </c>
      <c r="AE27" s="53">
        <f t="shared" si="44"/>
        <v>0.01482916666666667</v>
      </c>
      <c r="AF27" s="54">
        <f t="shared" si="44"/>
        <v>0.0059316666666666676</v>
      </c>
      <c r="AG27" s="52">
        <f aca="true" t="shared" si="46" ref="AG27:AR27">AG26/AG10/12</f>
        <v>0.01482916666666667</v>
      </c>
      <c r="AH27" s="53">
        <f t="shared" si="46"/>
        <v>0.01482916666666667</v>
      </c>
      <c r="AI27" s="53">
        <f t="shared" si="46"/>
        <v>0.014829166666666666</v>
      </c>
      <c r="AJ27" s="54">
        <f t="shared" si="46"/>
        <v>0.0059316666666666676</v>
      </c>
      <c r="AK27" s="52">
        <f t="shared" si="46"/>
        <v>0.01482916666666667</v>
      </c>
      <c r="AL27" s="53">
        <f t="shared" si="46"/>
        <v>0.014829166666666666</v>
      </c>
      <c r="AM27" s="53">
        <f t="shared" si="46"/>
        <v>0.014829166666666666</v>
      </c>
      <c r="AN27" s="54">
        <f t="shared" si="46"/>
        <v>0.0059316666666666676</v>
      </c>
      <c r="AO27" s="52">
        <f t="shared" si="46"/>
        <v>0.01482916666666667</v>
      </c>
      <c r="AP27" s="53">
        <f t="shared" si="46"/>
        <v>0.01482916666666667</v>
      </c>
      <c r="AQ27" s="53">
        <f t="shared" si="46"/>
        <v>0.01482916666666667</v>
      </c>
      <c r="AR27" s="54">
        <f t="shared" si="46"/>
        <v>0.005931666666666668</v>
      </c>
      <c r="AS27" s="52">
        <f t="shared" si="44"/>
        <v>0.01482916666666667</v>
      </c>
      <c r="AT27" s="53">
        <f t="shared" si="44"/>
        <v>0.01482916666666667</v>
      </c>
      <c r="AU27" s="53">
        <f t="shared" si="44"/>
        <v>0.01482916666666667</v>
      </c>
      <c r="AV27" s="54">
        <f t="shared" si="44"/>
        <v>0.0059316666666666676</v>
      </c>
      <c r="AW27" s="52">
        <f t="shared" si="44"/>
        <v>0.01482916666666667</v>
      </c>
      <c r="AX27" s="53">
        <f t="shared" si="44"/>
        <v>0.014829166666666666</v>
      </c>
      <c r="AY27" s="53">
        <f t="shared" si="44"/>
        <v>0.014829166666666666</v>
      </c>
      <c r="AZ27" s="54">
        <f t="shared" si="44"/>
        <v>0.0059316666666666676</v>
      </c>
      <c r="BA27" s="52">
        <f t="shared" si="44"/>
        <v>0.014829166666666666</v>
      </c>
      <c r="BB27" s="53">
        <f t="shared" si="44"/>
        <v>0.014829166666666666</v>
      </c>
      <c r="BC27" s="53">
        <f t="shared" si="44"/>
        <v>0.01482916666666667</v>
      </c>
      <c r="BD27" s="54">
        <f t="shared" si="44"/>
        <v>0.0059316666666666676</v>
      </c>
      <c r="BE27" s="53">
        <f t="shared" si="44"/>
        <v>0.014829166666666666</v>
      </c>
      <c r="BF27" s="52">
        <f t="shared" si="44"/>
        <v>0.014829166666666666</v>
      </c>
      <c r="BG27" s="53">
        <f t="shared" si="44"/>
        <v>0.01482916666666667</v>
      </c>
      <c r="BH27" s="53">
        <f t="shared" si="44"/>
        <v>0.014829166666666666</v>
      </c>
      <c r="BI27" s="53">
        <f aca="true" t="shared" si="47" ref="BI27:BP27">BI26/BI10/12</f>
        <v>0.014829166666666671</v>
      </c>
      <c r="BJ27" s="52">
        <f t="shared" si="47"/>
        <v>0.014829166666666666</v>
      </c>
      <c r="BK27" s="53">
        <f t="shared" si="47"/>
        <v>0.014829166666666666</v>
      </c>
      <c r="BL27" s="53">
        <f t="shared" si="47"/>
        <v>0.01482916666666667</v>
      </c>
      <c r="BM27" s="53">
        <f t="shared" si="47"/>
        <v>0.01482916666666667</v>
      </c>
      <c r="BN27" s="52">
        <f t="shared" si="47"/>
        <v>0.014829166666666666</v>
      </c>
      <c r="BO27" s="53">
        <f t="shared" si="47"/>
        <v>0.014829166666666671</v>
      </c>
      <c r="BP27" s="53">
        <f t="shared" si="47"/>
        <v>0.014829166666666671</v>
      </c>
      <c r="BQ27" s="53">
        <f t="shared" si="44"/>
        <v>0.01482916666666667</v>
      </c>
      <c r="BR27" s="52">
        <f t="shared" si="44"/>
        <v>0.014829166666666666</v>
      </c>
      <c r="BS27" s="53">
        <f t="shared" si="44"/>
        <v>0.01482916666666667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</row>
    <row r="28" spans="1:84" ht="18" customHeight="1" thickBot="1">
      <c r="A28" s="72"/>
      <c r="B28" s="19" t="s">
        <v>0</v>
      </c>
      <c r="C28" s="37" t="s">
        <v>18</v>
      </c>
      <c r="D28" s="37" t="s">
        <v>18</v>
      </c>
      <c r="E28" s="37" t="s">
        <v>18</v>
      </c>
      <c r="F28" s="37" t="s">
        <v>18</v>
      </c>
      <c r="G28" s="37" t="s">
        <v>18</v>
      </c>
      <c r="H28" s="37" t="s">
        <v>18</v>
      </c>
      <c r="I28" s="37" t="s">
        <v>18</v>
      </c>
      <c r="J28" s="37" t="s">
        <v>18</v>
      </c>
      <c r="K28" s="37" t="s">
        <v>18</v>
      </c>
      <c r="L28" s="37" t="s">
        <v>18</v>
      </c>
      <c r="M28" s="37" t="s">
        <v>18</v>
      </c>
      <c r="N28" s="37" t="s">
        <v>18</v>
      </c>
      <c r="O28" s="37" t="s">
        <v>18</v>
      </c>
      <c r="P28" s="37" t="s">
        <v>18</v>
      </c>
      <c r="Q28" s="38" t="s">
        <v>18</v>
      </c>
      <c r="R28" s="37" t="s">
        <v>18</v>
      </c>
      <c r="S28" s="37" t="s">
        <v>18</v>
      </c>
      <c r="T28" s="37" t="s">
        <v>18</v>
      </c>
      <c r="U28" s="37" t="s">
        <v>18</v>
      </c>
      <c r="V28" s="37" t="s">
        <v>18</v>
      </c>
      <c r="W28" s="37" t="s">
        <v>18</v>
      </c>
      <c r="X28" s="38" t="s">
        <v>18</v>
      </c>
      <c r="Y28" s="37" t="s">
        <v>18</v>
      </c>
      <c r="Z28" s="37" t="s">
        <v>18</v>
      </c>
      <c r="AA28" s="37" t="s">
        <v>18</v>
      </c>
      <c r="AB28" s="38" t="s">
        <v>18</v>
      </c>
      <c r="AC28" s="37" t="s">
        <v>18</v>
      </c>
      <c r="AD28" s="37" t="s">
        <v>18</v>
      </c>
      <c r="AE28" s="37" t="s">
        <v>18</v>
      </c>
      <c r="AF28" s="38" t="s">
        <v>18</v>
      </c>
      <c r="AG28" s="37" t="s">
        <v>18</v>
      </c>
      <c r="AH28" s="37" t="s">
        <v>18</v>
      </c>
      <c r="AI28" s="37" t="s">
        <v>18</v>
      </c>
      <c r="AJ28" s="38" t="s">
        <v>18</v>
      </c>
      <c r="AK28" s="37" t="s">
        <v>18</v>
      </c>
      <c r="AL28" s="37" t="s">
        <v>18</v>
      </c>
      <c r="AM28" s="37" t="s">
        <v>18</v>
      </c>
      <c r="AN28" s="38" t="s">
        <v>18</v>
      </c>
      <c r="AO28" s="37" t="s">
        <v>18</v>
      </c>
      <c r="AP28" s="37" t="s">
        <v>18</v>
      </c>
      <c r="AQ28" s="37" t="s">
        <v>18</v>
      </c>
      <c r="AR28" s="38" t="s">
        <v>18</v>
      </c>
      <c r="AS28" s="37" t="s">
        <v>18</v>
      </c>
      <c r="AT28" s="37" t="s">
        <v>18</v>
      </c>
      <c r="AU28" s="37" t="s">
        <v>18</v>
      </c>
      <c r="AV28" s="38" t="s">
        <v>18</v>
      </c>
      <c r="AW28" s="37" t="s">
        <v>18</v>
      </c>
      <c r="AX28" s="37" t="s">
        <v>18</v>
      </c>
      <c r="AY28" s="37" t="s">
        <v>18</v>
      </c>
      <c r="AZ28" s="38" t="s">
        <v>18</v>
      </c>
      <c r="BA28" s="37" t="s">
        <v>18</v>
      </c>
      <c r="BB28" s="37" t="s">
        <v>18</v>
      </c>
      <c r="BC28" s="37" t="s">
        <v>18</v>
      </c>
      <c r="BD28" s="38" t="s">
        <v>18</v>
      </c>
      <c r="BE28" s="37" t="s">
        <v>18</v>
      </c>
      <c r="BF28" s="37" t="s">
        <v>18</v>
      </c>
      <c r="BG28" s="37" t="s">
        <v>18</v>
      </c>
      <c r="BH28" s="37" t="s">
        <v>18</v>
      </c>
      <c r="BI28" s="37" t="s">
        <v>18</v>
      </c>
      <c r="BJ28" s="37" t="s">
        <v>18</v>
      </c>
      <c r="BK28" s="37" t="s">
        <v>18</v>
      </c>
      <c r="BL28" s="37" t="s">
        <v>18</v>
      </c>
      <c r="BM28" s="37" t="s">
        <v>18</v>
      </c>
      <c r="BN28" s="37" t="s">
        <v>18</v>
      </c>
      <c r="BO28" s="37" t="s">
        <v>18</v>
      </c>
      <c r="BP28" s="37" t="s">
        <v>18</v>
      </c>
      <c r="BQ28" s="37" t="s">
        <v>18</v>
      </c>
      <c r="BR28" s="37" t="s">
        <v>18</v>
      </c>
      <c r="BS28" s="37" t="s">
        <v>18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</row>
    <row r="29" spans="1:84" ht="13.5" thickTop="1">
      <c r="A29" s="70" t="s">
        <v>25</v>
      </c>
      <c r="B29" s="18" t="s">
        <v>5</v>
      </c>
      <c r="C29" s="49">
        <f aca="true" t="shared" si="48" ref="C29:K29">C11*0.7%</f>
        <v>4.8713</v>
      </c>
      <c r="D29" s="49">
        <f t="shared" si="48"/>
        <v>3.8919999999999995</v>
      </c>
      <c r="E29" s="49">
        <f t="shared" si="48"/>
        <v>2.9357999999999995</v>
      </c>
      <c r="F29" s="49">
        <f t="shared" si="48"/>
        <v>1.4518</v>
      </c>
      <c r="G29" s="49">
        <f t="shared" si="48"/>
        <v>5.0588999999999995</v>
      </c>
      <c r="H29" s="49">
        <f t="shared" si="48"/>
        <v>5.0057</v>
      </c>
      <c r="I29" s="49">
        <f t="shared" si="48"/>
        <v>3.6624</v>
      </c>
      <c r="J29" s="49">
        <f t="shared" si="48"/>
        <v>3.7254</v>
      </c>
      <c r="K29" s="49">
        <f t="shared" si="48"/>
        <v>3.6210999999999993</v>
      </c>
      <c r="L29" s="50">
        <f>L10*0.7%</f>
        <v>4.2448</v>
      </c>
      <c r="M29" s="50">
        <f>M10*0.7%</f>
        <v>4.6914</v>
      </c>
      <c r="N29" s="49">
        <f>N11*0.48%</f>
        <v>2.50608</v>
      </c>
      <c r="O29" s="50">
        <f>O10*0.48%</f>
        <v>1.5883199999999997</v>
      </c>
      <c r="P29" s="50">
        <f>P10*0.48%</f>
        <v>1.61136</v>
      </c>
      <c r="Q29" s="51">
        <f>Q11*0.1%</f>
        <v>0.5219</v>
      </c>
      <c r="R29" s="49">
        <f>R11*0.48%</f>
        <v>2.47536</v>
      </c>
      <c r="S29" s="50">
        <f>S10*0.85%</f>
        <v>4.420850000000001</v>
      </c>
      <c r="T29" s="50">
        <f>T10*0.48%</f>
        <v>3.4694399999999996</v>
      </c>
      <c r="U29" s="49">
        <f>U11*0.48%</f>
        <v>3.7579199999999995</v>
      </c>
      <c r="V29" s="50">
        <f>V10*0.48%</f>
        <v>2.46096</v>
      </c>
      <c r="W29" s="50">
        <f>W10*0.48%</f>
        <v>2.15616</v>
      </c>
      <c r="X29" s="51">
        <f>X11*0.1%</f>
        <v>0.4242</v>
      </c>
      <c r="Y29" s="49">
        <f>Y11*0.48%</f>
        <v>2.12736</v>
      </c>
      <c r="Z29" s="50">
        <f>Z10*0.48%</f>
        <v>2.1364799999999997</v>
      </c>
      <c r="AA29" s="50">
        <f>AA10*0.48%</f>
        <v>2.1887999999999996</v>
      </c>
      <c r="AB29" s="51">
        <f>AB11*0.1%</f>
        <v>0.5112</v>
      </c>
      <c r="AC29" s="49">
        <f>AC11*0.48%</f>
        <v>2.13504</v>
      </c>
      <c r="AD29" s="50">
        <f>AD10*0.48%</f>
        <v>2.54448</v>
      </c>
      <c r="AE29" s="50">
        <f>AE10*0.48%</f>
        <v>2.19744</v>
      </c>
      <c r="AF29" s="51">
        <f>AF11*0.1%</f>
        <v>0.7052</v>
      </c>
      <c r="AG29" s="49">
        <f>AG11*0.48%</f>
        <v>3.4166399999999997</v>
      </c>
      <c r="AH29" s="50">
        <f>AH10*0.48%</f>
        <v>2.7504</v>
      </c>
      <c r="AI29" s="50">
        <f>AI10*0.48%</f>
        <v>2.5848</v>
      </c>
      <c r="AJ29" s="51">
        <f>AJ11*0.1%</f>
        <v>0.5579</v>
      </c>
      <c r="AK29" s="49">
        <f>AK11*0.48%</f>
        <v>2.62128</v>
      </c>
      <c r="AL29" s="50">
        <f>AL10*0.48%</f>
        <v>2.8358399999999997</v>
      </c>
      <c r="AM29" s="50">
        <f>AM10*0.48%</f>
        <v>2.65056</v>
      </c>
      <c r="AN29" s="51">
        <f>AN11*0.1%</f>
        <v>0.4021</v>
      </c>
      <c r="AO29" s="49">
        <f>AO11*0.48%</f>
        <v>2.44368</v>
      </c>
      <c r="AP29" s="50">
        <f>AP10*0.48%</f>
        <v>2.3568</v>
      </c>
      <c r="AQ29" s="50">
        <f>AQ10*0.48%</f>
        <v>2.1599999999999997</v>
      </c>
      <c r="AR29" s="51">
        <f>AR11*0.1%</f>
        <v>0.33230000000000004</v>
      </c>
      <c r="AS29" s="49">
        <f>AS11*0.48%</f>
        <v>2.5151999999999997</v>
      </c>
      <c r="AT29" s="50">
        <f>AT10*0.48%</f>
        <v>2.55408</v>
      </c>
      <c r="AU29" s="50">
        <f>AU10*0.48%</f>
        <v>2.6519999999999997</v>
      </c>
      <c r="AV29" s="51">
        <f>AV11*0.1%</f>
        <v>0.64</v>
      </c>
      <c r="AW29" s="49">
        <f>AW11*0.48%</f>
        <v>2.5656</v>
      </c>
      <c r="AX29" s="50">
        <f>AX10*0.48%</f>
        <v>2.5627199999999997</v>
      </c>
      <c r="AY29" s="50">
        <f>AY10*0.48%</f>
        <v>2.5526399999999994</v>
      </c>
      <c r="AZ29" s="51">
        <f>AZ11*0.1%</f>
        <v>0.1029</v>
      </c>
      <c r="BA29" s="49">
        <f>BA11*0.48%</f>
        <v>2.5271999999999997</v>
      </c>
      <c r="BB29" s="50">
        <f>BB10*0.48%</f>
        <v>3.5155199999999995</v>
      </c>
      <c r="BC29" s="50">
        <f>BC10*0.48%</f>
        <v>1.6507199999999997</v>
      </c>
      <c r="BD29" s="51">
        <f>BD11*0.1%</f>
        <v>0.6356</v>
      </c>
      <c r="BE29" s="50">
        <f>BE10*0.48%</f>
        <v>3.48528</v>
      </c>
      <c r="BF29" s="49">
        <f>BF11*0.48%</f>
        <v>3.4910399999999995</v>
      </c>
      <c r="BG29" s="50">
        <f>BG10*0.48%</f>
        <v>3.4214399999999996</v>
      </c>
      <c r="BH29" s="50">
        <f>BH10*0.48%</f>
        <v>3.5582399999999996</v>
      </c>
      <c r="BI29" s="50">
        <f>BI10*0.48%</f>
        <v>3.5716799999999997</v>
      </c>
      <c r="BJ29" s="49">
        <f>BJ11*0.48%</f>
        <v>3.50112</v>
      </c>
      <c r="BK29" s="50">
        <f>BK10*0.48%</f>
        <v>1.71264</v>
      </c>
      <c r="BL29" s="50">
        <f>BL10*0.48%</f>
        <v>2.92848</v>
      </c>
      <c r="BM29" s="50">
        <f>BM10*0.48%</f>
        <v>3.1070399999999996</v>
      </c>
      <c r="BN29" s="49">
        <f>BN11*0.48%</f>
        <v>3.08976</v>
      </c>
      <c r="BO29" s="50">
        <f>BO10*0.48%</f>
        <v>1.9737599999999997</v>
      </c>
      <c r="BP29" s="50">
        <f>BP10*0.48%</f>
        <v>2.65536</v>
      </c>
      <c r="BQ29" s="50">
        <f>BQ10*0.48%</f>
        <v>3.5136</v>
      </c>
      <c r="BR29" s="49">
        <f>BR11*0.48%</f>
        <v>3.4891199999999998</v>
      </c>
      <c r="BS29" s="50">
        <f>BS10*0.48%</f>
        <v>3.0859199999999998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</row>
    <row r="30" spans="1:84" ht="15" customHeight="1">
      <c r="A30" s="71"/>
      <c r="B30" s="15" t="s">
        <v>17</v>
      </c>
      <c r="C30" s="52">
        <f aca="true" t="shared" si="49" ref="C30:AR30">45.32*C29</f>
        <v>220.767316</v>
      </c>
      <c r="D30" s="52">
        <f t="shared" si="49"/>
        <v>176.38544</v>
      </c>
      <c r="E30" s="52">
        <f aca="true" t="shared" si="50" ref="E30:J30">45.32*E29</f>
        <v>133.05045599999997</v>
      </c>
      <c r="F30" s="52">
        <f t="shared" si="50"/>
        <v>65.795576</v>
      </c>
      <c r="G30" s="52">
        <f t="shared" si="50"/>
        <v>229.26934799999998</v>
      </c>
      <c r="H30" s="52">
        <f t="shared" si="50"/>
        <v>226.858324</v>
      </c>
      <c r="I30" s="52">
        <f t="shared" si="50"/>
        <v>165.97996799999999</v>
      </c>
      <c r="J30" s="52">
        <f t="shared" si="50"/>
        <v>168.835128</v>
      </c>
      <c r="K30" s="52">
        <f t="shared" si="49"/>
        <v>164.10825199999996</v>
      </c>
      <c r="L30" s="53">
        <f t="shared" si="49"/>
        <v>192.374336</v>
      </c>
      <c r="M30" s="53">
        <f>45.32*M29</f>
        <v>212.614248</v>
      </c>
      <c r="N30" s="52">
        <f t="shared" si="49"/>
        <v>113.5755456</v>
      </c>
      <c r="O30" s="53">
        <f t="shared" si="49"/>
        <v>71.9826624</v>
      </c>
      <c r="P30" s="53">
        <f t="shared" si="49"/>
        <v>73.0268352</v>
      </c>
      <c r="Q30" s="54">
        <f t="shared" si="49"/>
        <v>23.652508</v>
      </c>
      <c r="R30" s="52">
        <f t="shared" si="49"/>
        <v>112.1833152</v>
      </c>
      <c r="S30" s="53">
        <f t="shared" si="49"/>
        <v>200.35292200000004</v>
      </c>
      <c r="T30" s="53">
        <f t="shared" si="49"/>
        <v>157.23502079999997</v>
      </c>
      <c r="U30" s="52">
        <f aca="true" t="shared" si="51" ref="U30:AF30">45.32*U29</f>
        <v>170.30893439999997</v>
      </c>
      <c r="V30" s="53">
        <f t="shared" si="51"/>
        <v>111.53070720000001</v>
      </c>
      <c r="W30" s="53">
        <f t="shared" si="51"/>
        <v>97.7171712</v>
      </c>
      <c r="X30" s="54">
        <f t="shared" si="51"/>
        <v>19.224744</v>
      </c>
      <c r="Y30" s="52">
        <f t="shared" si="51"/>
        <v>96.4119552</v>
      </c>
      <c r="Z30" s="53">
        <f t="shared" si="51"/>
        <v>96.82527359999999</v>
      </c>
      <c r="AA30" s="53">
        <f t="shared" si="51"/>
        <v>99.19641599999999</v>
      </c>
      <c r="AB30" s="54">
        <f t="shared" si="51"/>
        <v>23.167583999999998</v>
      </c>
      <c r="AC30" s="52">
        <f t="shared" si="51"/>
        <v>96.7600128</v>
      </c>
      <c r="AD30" s="53">
        <f t="shared" si="51"/>
        <v>115.3158336</v>
      </c>
      <c r="AE30" s="53">
        <f t="shared" si="51"/>
        <v>99.5879808</v>
      </c>
      <c r="AF30" s="54">
        <f t="shared" si="51"/>
        <v>31.959664000000004</v>
      </c>
      <c r="AG30" s="52">
        <f t="shared" si="49"/>
        <v>154.8421248</v>
      </c>
      <c r="AH30" s="53">
        <f t="shared" si="49"/>
        <v>124.648128</v>
      </c>
      <c r="AI30" s="53">
        <f t="shared" si="49"/>
        <v>117.143136</v>
      </c>
      <c r="AJ30" s="54">
        <f t="shared" si="49"/>
        <v>25.284028</v>
      </c>
      <c r="AK30" s="52">
        <f t="shared" si="49"/>
        <v>118.7964096</v>
      </c>
      <c r="AL30" s="53">
        <f t="shared" si="49"/>
        <v>128.5202688</v>
      </c>
      <c r="AM30" s="53">
        <f t="shared" si="49"/>
        <v>120.1233792</v>
      </c>
      <c r="AN30" s="54">
        <f t="shared" si="49"/>
        <v>18.223172</v>
      </c>
      <c r="AO30" s="52">
        <f t="shared" si="49"/>
        <v>110.7475776</v>
      </c>
      <c r="AP30" s="53">
        <f t="shared" si="49"/>
        <v>106.81017599999998</v>
      </c>
      <c r="AQ30" s="53">
        <f t="shared" si="49"/>
        <v>97.89119999999998</v>
      </c>
      <c r="AR30" s="54">
        <f t="shared" si="49"/>
        <v>15.059836000000002</v>
      </c>
      <c r="AS30" s="52">
        <f aca="true" t="shared" si="52" ref="AS30:BS30">45.32*AS29</f>
        <v>113.98886399999998</v>
      </c>
      <c r="AT30" s="53">
        <f t="shared" si="52"/>
        <v>115.7509056</v>
      </c>
      <c r="AU30" s="53">
        <f t="shared" si="52"/>
        <v>120.18863999999999</v>
      </c>
      <c r="AV30" s="54">
        <f t="shared" si="52"/>
        <v>29.0048</v>
      </c>
      <c r="AW30" s="52">
        <f t="shared" si="52"/>
        <v>116.272992</v>
      </c>
      <c r="AX30" s="53">
        <f t="shared" si="52"/>
        <v>116.14247039999998</v>
      </c>
      <c r="AY30" s="53">
        <f t="shared" si="52"/>
        <v>115.68564479999998</v>
      </c>
      <c r="AZ30" s="54">
        <f t="shared" si="52"/>
        <v>4.663428000000001</v>
      </c>
      <c r="BA30" s="52">
        <f t="shared" si="52"/>
        <v>114.53270399999998</v>
      </c>
      <c r="BB30" s="53">
        <f t="shared" si="52"/>
        <v>159.32336639999997</v>
      </c>
      <c r="BC30" s="53">
        <f t="shared" si="52"/>
        <v>74.8106304</v>
      </c>
      <c r="BD30" s="54">
        <f t="shared" si="52"/>
        <v>28.805392</v>
      </c>
      <c r="BE30" s="53">
        <f t="shared" si="52"/>
        <v>157.9528896</v>
      </c>
      <c r="BF30" s="52">
        <f t="shared" si="52"/>
        <v>158.21393279999998</v>
      </c>
      <c r="BG30" s="53">
        <f t="shared" si="52"/>
        <v>155.0596608</v>
      </c>
      <c r="BH30" s="53">
        <f t="shared" si="52"/>
        <v>161.25943679999997</v>
      </c>
      <c r="BI30" s="53">
        <f aca="true" t="shared" si="53" ref="BI30:BP30">45.32*BI29</f>
        <v>161.8685376</v>
      </c>
      <c r="BJ30" s="52">
        <f t="shared" si="53"/>
        <v>158.67075839999998</v>
      </c>
      <c r="BK30" s="53">
        <f t="shared" si="53"/>
        <v>77.6168448</v>
      </c>
      <c r="BL30" s="53">
        <f t="shared" si="53"/>
        <v>132.7187136</v>
      </c>
      <c r="BM30" s="53">
        <f t="shared" si="53"/>
        <v>140.81105279999997</v>
      </c>
      <c r="BN30" s="52">
        <f t="shared" si="53"/>
        <v>140.0279232</v>
      </c>
      <c r="BO30" s="53">
        <f t="shared" si="53"/>
        <v>89.4508032</v>
      </c>
      <c r="BP30" s="53">
        <f t="shared" si="53"/>
        <v>120.3409152</v>
      </c>
      <c r="BQ30" s="53">
        <f t="shared" si="52"/>
        <v>159.23635199999998</v>
      </c>
      <c r="BR30" s="52">
        <f t="shared" si="52"/>
        <v>158.1269184</v>
      </c>
      <c r="BS30" s="53">
        <f t="shared" si="52"/>
        <v>139.8538944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</row>
    <row r="31" spans="1:84" ht="17.25" customHeight="1">
      <c r="A31" s="71"/>
      <c r="B31" s="15" t="s">
        <v>2</v>
      </c>
      <c r="C31" s="52">
        <f aca="true" t="shared" si="54" ref="C31:BS31">C30/C10/12</f>
        <v>0.026436666666666667</v>
      </c>
      <c r="D31" s="52">
        <f t="shared" si="54"/>
        <v>0.026436666666666664</v>
      </c>
      <c r="E31" s="52">
        <f aca="true" t="shared" si="55" ref="E31:J31">E30/E10/12</f>
        <v>0.026436666666666664</v>
      </c>
      <c r="F31" s="52">
        <f t="shared" si="55"/>
        <v>0.026436666666666664</v>
      </c>
      <c r="G31" s="52">
        <f t="shared" si="55"/>
        <v>0.026436666666666664</v>
      </c>
      <c r="H31" s="52">
        <f t="shared" si="55"/>
        <v>0.026436666666666667</v>
      </c>
      <c r="I31" s="52">
        <f t="shared" si="55"/>
        <v>0.026436666666666664</v>
      </c>
      <c r="J31" s="52">
        <f t="shared" si="55"/>
        <v>0.026436666666666664</v>
      </c>
      <c r="K31" s="52">
        <f t="shared" si="54"/>
        <v>0.026436666666666664</v>
      </c>
      <c r="L31" s="53">
        <f t="shared" si="54"/>
        <v>0.026436666666666667</v>
      </c>
      <c r="M31" s="53">
        <f>M30/M10/12</f>
        <v>0.026436666666666664</v>
      </c>
      <c r="N31" s="52">
        <f t="shared" si="54"/>
        <v>0.018128</v>
      </c>
      <c r="O31" s="53">
        <f t="shared" si="54"/>
        <v>0.018128000000000002</v>
      </c>
      <c r="P31" s="53">
        <f t="shared" si="54"/>
        <v>0.018128</v>
      </c>
      <c r="Q31" s="54">
        <f t="shared" si="54"/>
        <v>0.0037766666666666673</v>
      </c>
      <c r="R31" s="52">
        <f>R30/R10/12</f>
        <v>0.018128</v>
      </c>
      <c r="S31" s="53">
        <f>S30/S10/12</f>
        <v>0.032101666666666674</v>
      </c>
      <c r="T31" s="53">
        <f>T30/T10/12</f>
        <v>0.018128</v>
      </c>
      <c r="U31" s="52">
        <f t="shared" si="54"/>
        <v>0.018128</v>
      </c>
      <c r="V31" s="53">
        <f t="shared" si="54"/>
        <v>0.018128000000000002</v>
      </c>
      <c r="W31" s="53">
        <f t="shared" si="54"/>
        <v>0.018128000000000002</v>
      </c>
      <c r="X31" s="54">
        <f t="shared" si="54"/>
        <v>0.0037766666666666673</v>
      </c>
      <c r="Y31" s="52">
        <f t="shared" si="54"/>
        <v>0.018128</v>
      </c>
      <c r="Z31" s="53">
        <f t="shared" si="54"/>
        <v>0.018127999999999995</v>
      </c>
      <c r="AA31" s="53">
        <f t="shared" si="54"/>
        <v>0.018128</v>
      </c>
      <c r="AB31" s="54">
        <f t="shared" si="54"/>
        <v>0.0037766666666666665</v>
      </c>
      <c r="AC31" s="52">
        <f t="shared" si="54"/>
        <v>0.018128</v>
      </c>
      <c r="AD31" s="53">
        <f t="shared" si="54"/>
        <v>0.018128000000000002</v>
      </c>
      <c r="AE31" s="53">
        <f t="shared" si="54"/>
        <v>0.018128</v>
      </c>
      <c r="AF31" s="54">
        <f t="shared" si="54"/>
        <v>0.0037766666666666665</v>
      </c>
      <c r="AG31" s="52">
        <f aca="true" t="shared" si="56" ref="AG31:AR31">AG30/AG10/12</f>
        <v>0.018128000000000002</v>
      </c>
      <c r="AH31" s="53">
        <f t="shared" si="56"/>
        <v>0.018128000000000002</v>
      </c>
      <c r="AI31" s="53">
        <f t="shared" si="56"/>
        <v>0.018128000000000002</v>
      </c>
      <c r="AJ31" s="54">
        <f t="shared" si="56"/>
        <v>0.0037766666666666665</v>
      </c>
      <c r="AK31" s="52">
        <f t="shared" si="56"/>
        <v>0.018128000000000002</v>
      </c>
      <c r="AL31" s="53">
        <f t="shared" si="56"/>
        <v>0.018128000000000002</v>
      </c>
      <c r="AM31" s="53">
        <f t="shared" si="56"/>
        <v>0.018128</v>
      </c>
      <c r="AN31" s="54">
        <f t="shared" si="56"/>
        <v>0.0037766666666666665</v>
      </c>
      <c r="AO31" s="52">
        <f t="shared" si="56"/>
        <v>0.018128</v>
      </c>
      <c r="AP31" s="53">
        <f t="shared" si="56"/>
        <v>0.018128</v>
      </c>
      <c r="AQ31" s="53">
        <f t="shared" si="56"/>
        <v>0.018127999999999995</v>
      </c>
      <c r="AR31" s="54">
        <f t="shared" si="56"/>
        <v>0.0037766666666666673</v>
      </c>
      <c r="AS31" s="52">
        <f t="shared" si="54"/>
        <v>0.018127999999999995</v>
      </c>
      <c r="AT31" s="53">
        <f t="shared" si="54"/>
        <v>0.018128</v>
      </c>
      <c r="AU31" s="53">
        <f t="shared" si="54"/>
        <v>0.018128</v>
      </c>
      <c r="AV31" s="54">
        <f t="shared" si="54"/>
        <v>0.0037766666666666665</v>
      </c>
      <c r="AW31" s="52">
        <f t="shared" si="54"/>
        <v>0.018128000000000002</v>
      </c>
      <c r="AX31" s="53">
        <f t="shared" si="54"/>
        <v>0.018128</v>
      </c>
      <c r="AY31" s="53">
        <f t="shared" si="54"/>
        <v>0.018128</v>
      </c>
      <c r="AZ31" s="54">
        <f t="shared" si="54"/>
        <v>0.0037766666666666673</v>
      </c>
      <c r="BA31" s="52">
        <f t="shared" si="54"/>
        <v>0.018127999999999995</v>
      </c>
      <c r="BB31" s="53">
        <f t="shared" si="54"/>
        <v>0.018127999999999995</v>
      </c>
      <c r="BC31" s="53">
        <f t="shared" si="54"/>
        <v>0.018128000000000002</v>
      </c>
      <c r="BD31" s="54">
        <f t="shared" si="54"/>
        <v>0.0037766666666666665</v>
      </c>
      <c r="BE31" s="53">
        <f t="shared" si="54"/>
        <v>0.018128</v>
      </c>
      <c r="BF31" s="52">
        <f t="shared" si="54"/>
        <v>0.018128</v>
      </c>
      <c r="BG31" s="53">
        <f t="shared" si="54"/>
        <v>0.018128000000000002</v>
      </c>
      <c r="BH31" s="53">
        <f t="shared" si="54"/>
        <v>0.018128</v>
      </c>
      <c r="BI31" s="53">
        <f aca="true" t="shared" si="57" ref="BI31:BP31">BI30/BI10/12</f>
        <v>0.018128</v>
      </c>
      <c r="BJ31" s="52">
        <f t="shared" si="57"/>
        <v>0.018128</v>
      </c>
      <c r="BK31" s="53">
        <f t="shared" si="57"/>
        <v>0.018128</v>
      </c>
      <c r="BL31" s="53">
        <f t="shared" si="57"/>
        <v>0.018128000000000002</v>
      </c>
      <c r="BM31" s="53">
        <f t="shared" si="57"/>
        <v>0.018128</v>
      </c>
      <c r="BN31" s="52">
        <f t="shared" si="57"/>
        <v>0.018128</v>
      </c>
      <c r="BO31" s="53">
        <f t="shared" si="57"/>
        <v>0.018128000000000002</v>
      </c>
      <c r="BP31" s="53">
        <f t="shared" si="57"/>
        <v>0.018128</v>
      </c>
      <c r="BQ31" s="53">
        <f t="shared" si="54"/>
        <v>0.018128</v>
      </c>
      <c r="BR31" s="52">
        <f t="shared" si="54"/>
        <v>0.018128000000000002</v>
      </c>
      <c r="BS31" s="53">
        <f t="shared" si="54"/>
        <v>0.018128000000000002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</row>
    <row r="32" spans="1:84" ht="15.75" customHeight="1" thickBot="1">
      <c r="A32" s="72"/>
      <c r="B32" s="19" t="s">
        <v>0</v>
      </c>
      <c r="C32" s="37" t="s">
        <v>18</v>
      </c>
      <c r="D32" s="37" t="s">
        <v>18</v>
      </c>
      <c r="E32" s="37" t="s">
        <v>18</v>
      </c>
      <c r="F32" s="37" t="s">
        <v>18</v>
      </c>
      <c r="G32" s="37" t="s">
        <v>18</v>
      </c>
      <c r="H32" s="37" t="s">
        <v>18</v>
      </c>
      <c r="I32" s="37" t="s">
        <v>18</v>
      </c>
      <c r="J32" s="37" t="s">
        <v>18</v>
      </c>
      <c r="K32" s="37" t="s">
        <v>18</v>
      </c>
      <c r="L32" s="37" t="s">
        <v>18</v>
      </c>
      <c r="M32" s="37" t="s">
        <v>18</v>
      </c>
      <c r="N32" s="37" t="s">
        <v>18</v>
      </c>
      <c r="O32" s="37" t="s">
        <v>18</v>
      </c>
      <c r="P32" s="37" t="s">
        <v>18</v>
      </c>
      <c r="Q32" s="38" t="s">
        <v>18</v>
      </c>
      <c r="R32" s="37" t="s">
        <v>18</v>
      </c>
      <c r="S32" s="37" t="s">
        <v>18</v>
      </c>
      <c r="T32" s="37" t="s">
        <v>18</v>
      </c>
      <c r="U32" s="37" t="s">
        <v>18</v>
      </c>
      <c r="V32" s="37" t="s">
        <v>18</v>
      </c>
      <c r="W32" s="37" t="s">
        <v>18</v>
      </c>
      <c r="X32" s="38" t="s">
        <v>18</v>
      </c>
      <c r="Y32" s="37" t="s">
        <v>18</v>
      </c>
      <c r="Z32" s="37" t="s">
        <v>18</v>
      </c>
      <c r="AA32" s="37" t="s">
        <v>18</v>
      </c>
      <c r="AB32" s="38" t="s">
        <v>18</v>
      </c>
      <c r="AC32" s="37" t="s">
        <v>18</v>
      </c>
      <c r="AD32" s="37" t="s">
        <v>18</v>
      </c>
      <c r="AE32" s="37" t="s">
        <v>18</v>
      </c>
      <c r="AF32" s="38" t="s">
        <v>18</v>
      </c>
      <c r="AG32" s="37" t="s">
        <v>18</v>
      </c>
      <c r="AH32" s="37" t="s">
        <v>18</v>
      </c>
      <c r="AI32" s="37" t="s">
        <v>18</v>
      </c>
      <c r="AJ32" s="38" t="s">
        <v>18</v>
      </c>
      <c r="AK32" s="37" t="s">
        <v>18</v>
      </c>
      <c r="AL32" s="37" t="s">
        <v>18</v>
      </c>
      <c r="AM32" s="37" t="s">
        <v>18</v>
      </c>
      <c r="AN32" s="38" t="s">
        <v>18</v>
      </c>
      <c r="AO32" s="37" t="s">
        <v>18</v>
      </c>
      <c r="AP32" s="37" t="s">
        <v>18</v>
      </c>
      <c r="AQ32" s="37" t="s">
        <v>18</v>
      </c>
      <c r="AR32" s="38" t="s">
        <v>18</v>
      </c>
      <c r="AS32" s="37" t="s">
        <v>18</v>
      </c>
      <c r="AT32" s="37" t="s">
        <v>18</v>
      </c>
      <c r="AU32" s="37" t="s">
        <v>18</v>
      </c>
      <c r="AV32" s="38" t="s">
        <v>18</v>
      </c>
      <c r="AW32" s="37" t="s">
        <v>18</v>
      </c>
      <c r="AX32" s="37" t="s">
        <v>18</v>
      </c>
      <c r="AY32" s="37" t="s">
        <v>18</v>
      </c>
      <c r="AZ32" s="38" t="s">
        <v>18</v>
      </c>
      <c r="BA32" s="37" t="s">
        <v>18</v>
      </c>
      <c r="BB32" s="37" t="s">
        <v>18</v>
      </c>
      <c r="BC32" s="37" t="s">
        <v>18</v>
      </c>
      <c r="BD32" s="38" t="s">
        <v>18</v>
      </c>
      <c r="BE32" s="37" t="s">
        <v>18</v>
      </c>
      <c r="BF32" s="37" t="s">
        <v>18</v>
      </c>
      <c r="BG32" s="37" t="s">
        <v>18</v>
      </c>
      <c r="BH32" s="37" t="s">
        <v>18</v>
      </c>
      <c r="BI32" s="37" t="s">
        <v>18</v>
      </c>
      <c r="BJ32" s="37" t="s">
        <v>18</v>
      </c>
      <c r="BK32" s="37" t="s">
        <v>18</v>
      </c>
      <c r="BL32" s="37" t="s">
        <v>18</v>
      </c>
      <c r="BM32" s="37" t="s">
        <v>18</v>
      </c>
      <c r="BN32" s="37" t="s">
        <v>18</v>
      </c>
      <c r="BO32" s="37" t="s">
        <v>18</v>
      </c>
      <c r="BP32" s="37" t="s">
        <v>18</v>
      </c>
      <c r="BQ32" s="37" t="s">
        <v>18</v>
      </c>
      <c r="BR32" s="37" t="s">
        <v>18</v>
      </c>
      <c r="BS32" s="37" t="s">
        <v>18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</row>
    <row r="33" spans="1:84" ht="12.75" customHeight="1" thickTop="1">
      <c r="A33" s="73" t="s">
        <v>26</v>
      </c>
      <c r="B33" s="21" t="s">
        <v>20</v>
      </c>
      <c r="C33" s="55">
        <v>32</v>
      </c>
      <c r="D33" s="55">
        <v>16</v>
      </c>
      <c r="E33" s="55">
        <v>8</v>
      </c>
      <c r="F33" s="55">
        <v>1</v>
      </c>
      <c r="G33" s="55">
        <v>24</v>
      </c>
      <c r="H33" s="55">
        <v>20</v>
      </c>
      <c r="I33" s="55">
        <v>14</v>
      </c>
      <c r="J33" s="55">
        <v>14</v>
      </c>
      <c r="K33" s="55">
        <v>16</v>
      </c>
      <c r="L33" s="50">
        <v>22</v>
      </c>
      <c r="M33" s="50">
        <v>20</v>
      </c>
      <c r="N33" s="55">
        <v>16</v>
      </c>
      <c r="O33" s="50">
        <v>10</v>
      </c>
      <c r="P33" s="50">
        <v>10</v>
      </c>
      <c r="Q33" s="56">
        <v>16</v>
      </c>
      <c r="R33" s="55">
        <v>16</v>
      </c>
      <c r="S33" s="50">
        <v>16</v>
      </c>
      <c r="T33" s="50">
        <v>18</v>
      </c>
      <c r="U33" s="55">
        <v>22</v>
      </c>
      <c r="V33" s="50">
        <v>14</v>
      </c>
      <c r="W33" s="50">
        <v>14</v>
      </c>
      <c r="X33" s="56">
        <v>10</v>
      </c>
      <c r="Y33" s="55">
        <v>14</v>
      </c>
      <c r="Z33" s="50">
        <v>14</v>
      </c>
      <c r="AA33" s="50">
        <v>14</v>
      </c>
      <c r="AB33" s="56">
        <v>16</v>
      </c>
      <c r="AC33" s="55">
        <v>14</v>
      </c>
      <c r="AD33" s="50">
        <v>16</v>
      </c>
      <c r="AE33" s="50">
        <v>14</v>
      </c>
      <c r="AF33" s="56">
        <v>24</v>
      </c>
      <c r="AG33" s="55">
        <v>24</v>
      </c>
      <c r="AH33" s="50">
        <v>16</v>
      </c>
      <c r="AI33" s="50">
        <v>16</v>
      </c>
      <c r="AJ33" s="56">
        <v>16</v>
      </c>
      <c r="AK33" s="55">
        <v>16</v>
      </c>
      <c r="AL33" s="50">
        <v>16</v>
      </c>
      <c r="AM33" s="50">
        <v>16</v>
      </c>
      <c r="AN33" s="56">
        <v>18</v>
      </c>
      <c r="AO33" s="55">
        <v>16</v>
      </c>
      <c r="AP33" s="50">
        <v>12</v>
      </c>
      <c r="AQ33" s="50">
        <v>8</v>
      </c>
      <c r="AR33" s="56">
        <v>0</v>
      </c>
      <c r="AS33" s="55">
        <v>0</v>
      </c>
      <c r="AT33" s="50">
        <v>0</v>
      </c>
      <c r="AU33" s="50">
        <v>0</v>
      </c>
      <c r="AV33" s="56">
        <v>0</v>
      </c>
      <c r="AW33" s="55">
        <v>18</v>
      </c>
      <c r="AX33" s="50">
        <v>0</v>
      </c>
      <c r="AY33" s="50">
        <v>0</v>
      </c>
      <c r="AZ33" s="56">
        <v>0</v>
      </c>
      <c r="BA33" s="55">
        <v>0</v>
      </c>
      <c r="BB33" s="50">
        <v>0</v>
      </c>
      <c r="BC33" s="50">
        <v>8</v>
      </c>
      <c r="BD33" s="56">
        <v>0</v>
      </c>
      <c r="BE33" s="50">
        <v>0</v>
      </c>
      <c r="BF33" s="55">
        <v>0</v>
      </c>
      <c r="BG33" s="50">
        <v>0</v>
      </c>
      <c r="BH33" s="50">
        <v>0</v>
      </c>
      <c r="BI33" s="50">
        <v>0</v>
      </c>
      <c r="BJ33" s="55">
        <v>0</v>
      </c>
      <c r="BK33" s="50">
        <v>0</v>
      </c>
      <c r="BL33" s="50">
        <v>0</v>
      </c>
      <c r="BM33" s="50">
        <v>0</v>
      </c>
      <c r="BN33" s="55">
        <v>0</v>
      </c>
      <c r="BO33" s="50">
        <v>0</v>
      </c>
      <c r="BP33" s="50">
        <v>0</v>
      </c>
      <c r="BQ33" s="50">
        <v>0</v>
      </c>
      <c r="BR33" s="55">
        <v>0</v>
      </c>
      <c r="BS33" s="50">
        <v>0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</row>
    <row r="34" spans="1:84" ht="12.75" customHeight="1">
      <c r="A34" s="74"/>
      <c r="B34" s="13" t="s">
        <v>4</v>
      </c>
      <c r="C34" s="57">
        <f aca="true" t="shared" si="58" ref="C34:Q34">C33*10%</f>
        <v>3.2</v>
      </c>
      <c r="D34" s="57">
        <f t="shared" si="58"/>
        <v>1.6</v>
      </c>
      <c r="E34" s="57">
        <f aca="true" t="shared" si="59" ref="E34:J34">E33*10%</f>
        <v>0.8</v>
      </c>
      <c r="F34" s="57">
        <f t="shared" si="59"/>
        <v>0.1</v>
      </c>
      <c r="G34" s="57">
        <f t="shared" si="59"/>
        <v>2.4000000000000004</v>
      </c>
      <c r="H34" s="57">
        <f t="shared" si="59"/>
        <v>2</v>
      </c>
      <c r="I34" s="57">
        <f t="shared" si="59"/>
        <v>1.4000000000000001</v>
      </c>
      <c r="J34" s="57">
        <f t="shared" si="59"/>
        <v>1.4000000000000001</v>
      </c>
      <c r="K34" s="57">
        <f t="shared" si="58"/>
        <v>1.6</v>
      </c>
      <c r="L34" s="53">
        <f t="shared" si="58"/>
        <v>2.2</v>
      </c>
      <c r="M34" s="53">
        <f>M33*10%</f>
        <v>2</v>
      </c>
      <c r="N34" s="57">
        <f t="shared" si="58"/>
        <v>1.6</v>
      </c>
      <c r="O34" s="57">
        <f t="shared" si="58"/>
        <v>1</v>
      </c>
      <c r="P34" s="57">
        <f t="shared" si="58"/>
        <v>1</v>
      </c>
      <c r="Q34" s="58">
        <f t="shared" si="58"/>
        <v>1.6</v>
      </c>
      <c r="R34" s="57">
        <f>R33*15%</f>
        <v>2.4</v>
      </c>
      <c r="S34" s="57">
        <f>S33*0.2</f>
        <v>3.2</v>
      </c>
      <c r="T34" s="57">
        <f>T33*0.08</f>
        <v>1.44</v>
      </c>
      <c r="U34" s="57">
        <f>U33*15%</f>
        <v>3.3</v>
      </c>
      <c r="V34" s="57">
        <f>V33*0.15</f>
        <v>2.1</v>
      </c>
      <c r="W34" s="57">
        <f>W33*0.08</f>
        <v>1.12</v>
      </c>
      <c r="X34" s="58">
        <f>X33*0.08</f>
        <v>0.8</v>
      </c>
      <c r="Y34" s="57">
        <f>Y33*10%</f>
        <v>1.4000000000000001</v>
      </c>
      <c r="Z34" s="57">
        <f>Z33*0.15</f>
        <v>2.1</v>
      </c>
      <c r="AA34" s="57">
        <f>AA33*0.15</f>
        <v>2.1</v>
      </c>
      <c r="AB34" s="58">
        <f>AB33*0.05</f>
        <v>0.8</v>
      </c>
      <c r="AC34" s="57">
        <f>AC33*10%</f>
        <v>1.4000000000000001</v>
      </c>
      <c r="AD34" s="57">
        <f>AD33*0.15</f>
        <v>2.4</v>
      </c>
      <c r="AE34" s="57">
        <f>AE33*0.15</f>
        <v>2.1</v>
      </c>
      <c r="AF34" s="58">
        <f>AF33*0.05</f>
        <v>1.2000000000000002</v>
      </c>
      <c r="AG34" s="57">
        <f>AG33*15%</f>
        <v>3.5999999999999996</v>
      </c>
      <c r="AH34" s="57">
        <f>AH33*0.15</f>
        <v>2.4</v>
      </c>
      <c r="AI34" s="57">
        <f>AI33*0.08</f>
        <v>1.28</v>
      </c>
      <c r="AJ34" s="58">
        <f>AJ33*0.05</f>
        <v>0.8</v>
      </c>
      <c r="AK34" s="57">
        <f>AK33*10%</f>
        <v>1.6</v>
      </c>
      <c r="AL34" s="57">
        <f>AL33*0.2</f>
        <v>3.2</v>
      </c>
      <c r="AM34" s="57">
        <f>AM33*0.15</f>
        <v>2.4</v>
      </c>
      <c r="AN34" s="58">
        <f>AN33*0.05</f>
        <v>0.9</v>
      </c>
      <c r="AO34" s="57">
        <f>AO33*10%</f>
        <v>1.6</v>
      </c>
      <c r="AP34" s="57">
        <f>AP33*0.15</f>
        <v>1.7999999999999998</v>
      </c>
      <c r="AQ34" s="57">
        <f>AQ33*0.15</f>
        <v>1.2</v>
      </c>
      <c r="AR34" s="58">
        <f>AR33*0.07</f>
        <v>0</v>
      </c>
      <c r="AS34" s="57">
        <f>AS33*15%</f>
        <v>0</v>
      </c>
      <c r="AT34" s="57">
        <f>AT33*0.2</f>
        <v>0</v>
      </c>
      <c r="AU34" s="57">
        <f>AU33*0.08</f>
        <v>0</v>
      </c>
      <c r="AV34" s="58">
        <f>AV33*0.05</f>
        <v>0</v>
      </c>
      <c r="AW34" s="57">
        <f>AW33*10%</f>
        <v>1.8</v>
      </c>
      <c r="AX34" s="57">
        <f>AX33*0.15</f>
        <v>0</v>
      </c>
      <c r="AY34" s="57">
        <f>AY33*0.15</f>
        <v>0</v>
      </c>
      <c r="AZ34" s="58">
        <f>AZ33*0.05</f>
        <v>0</v>
      </c>
      <c r="BA34" s="57">
        <f>BA33*10%</f>
        <v>0</v>
      </c>
      <c r="BB34" s="57">
        <f>BB33*0.15</f>
        <v>0</v>
      </c>
      <c r="BC34" s="57">
        <f>BC33*0.15</f>
        <v>1.2</v>
      </c>
      <c r="BD34" s="58">
        <f>BD33*0.05</f>
        <v>0</v>
      </c>
      <c r="BE34" s="53">
        <v>0</v>
      </c>
      <c r="BF34" s="57">
        <f>BF33*10%</f>
        <v>0</v>
      </c>
      <c r="BG34" s="57">
        <f>BG33*0.15</f>
        <v>0</v>
      </c>
      <c r="BH34" s="57">
        <f>BH33*0.05</f>
        <v>0</v>
      </c>
      <c r="BI34" s="53">
        <v>0</v>
      </c>
      <c r="BJ34" s="57">
        <f>BJ33*10%</f>
        <v>0</v>
      </c>
      <c r="BK34" s="57">
        <f>BK33*0.15</f>
        <v>0</v>
      </c>
      <c r="BL34" s="57">
        <f>BL33*0.05</f>
        <v>0</v>
      </c>
      <c r="BM34" s="53">
        <v>0</v>
      </c>
      <c r="BN34" s="57">
        <f>BN33*10%</f>
        <v>0</v>
      </c>
      <c r="BO34" s="57">
        <f>BO33*0.15</f>
        <v>0</v>
      </c>
      <c r="BP34" s="57">
        <f>BP33*0.05</f>
        <v>0</v>
      </c>
      <c r="BQ34" s="53">
        <v>0</v>
      </c>
      <c r="BR34" s="57">
        <f>BR33*10%</f>
        <v>0</v>
      </c>
      <c r="BS34" s="57">
        <f>BS33*0.15</f>
        <v>0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</row>
    <row r="35" spans="1:84" ht="18.75" customHeight="1">
      <c r="A35" s="74"/>
      <c r="B35" s="12" t="s">
        <v>1</v>
      </c>
      <c r="C35" s="59">
        <f aca="true" t="shared" si="60" ref="C35:K35">C34*1209.48</f>
        <v>3870.3360000000002</v>
      </c>
      <c r="D35" s="59">
        <f t="shared" si="60"/>
        <v>1935.1680000000001</v>
      </c>
      <c r="E35" s="59">
        <f t="shared" si="60"/>
        <v>967.5840000000001</v>
      </c>
      <c r="F35" s="59">
        <f t="shared" si="60"/>
        <v>120.94800000000001</v>
      </c>
      <c r="G35" s="59">
        <f t="shared" si="60"/>
        <v>2902.7520000000004</v>
      </c>
      <c r="H35" s="59">
        <f t="shared" si="60"/>
        <v>2418.96</v>
      </c>
      <c r="I35" s="59">
        <f t="shared" si="60"/>
        <v>1693.2720000000002</v>
      </c>
      <c r="J35" s="59">
        <f t="shared" si="60"/>
        <v>1693.2720000000002</v>
      </c>
      <c r="K35" s="59">
        <f t="shared" si="60"/>
        <v>1935.1680000000001</v>
      </c>
      <c r="L35" s="53">
        <v>0</v>
      </c>
      <c r="M35" s="53">
        <v>0</v>
      </c>
      <c r="N35" s="59">
        <f aca="true" t="shared" si="61" ref="N35:BD35">N34*1209.48</f>
        <v>1935.1680000000001</v>
      </c>
      <c r="O35" s="59">
        <f t="shared" si="61"/>
        <v>1209.48</v>
      </c>
      <c r="P35" s="59">
        <f t="shared" si="61"/>
        <v>1209.48</v>
      </c>
      <c r="Q35" s="60">
        <f t="shared" si="61"/>
        <v>1935.1680000000001</v>
      </c>
      <c r="R35" s="59">
        <f>R34*1209.48</f>
        <v>2902.752</v>
      </c>
      <c r="S35" s="59">
        <f>S34*1209.48</f>
        <v>3870.3360000000002</v>
      </c>
      <c r="T35" s="59">
        <f>T34*1209.48</f>
        <v>1741.6512</v>
      </c>
      <c r="U35" s="59">
        <f t="shared" si="61"/>
        <v>3991.2839999999997</v>
      </c>
      <c r="V35" s="59">
        <f t="shared" si="61"/>
        <v>2539.9080000000004</v>
      </c>
      <c r="W35" s="59">
        <f t="shared" si="61"/>
        <v>1354.6176</v>
      </c>
      <c r="X35" s="60">
        <f t="shared" si="61"/>
        <v>967.5840000000001</v>
      </c>
      <c r="Y35" s="59">
        <f t="shared" si="61"/>
        <v>1693.2720000000002</v>
      </c>
      <c r="Z35" s="59">
        <f t="shared" si="61"/>
        <v>2539.9080000000004</v>
      </c>
      <c r="AA35" s="59">
        <f t="shared" si="61"/>
        <v>2539.9080000000004</v>
      </c>
      <c r="AB35" s="60">
        <f t="shared" si="61"/>
        <v>967.5840000000001</v>
      </c>
      <c r="AC35" s="59">
        <f t="shared" si="61"/>
        <v>1693.2720000000002</v>
      </c>
      <c r="AD35" s="59">
        <f t="shared" si="61"/>
        <v>2902.752</v>
      </c>
      <c r="AE35" s="59">
        <f t="shared" si="61"/>
        <v>2539.9080000000004</v>
      </c>
      <c r="AF35" s="60">
        <f t="shared" si="61"/>
        <v>1451.3760000000002</v>
      </c>
      <c r="AG35" s="59">
        <f aca="true" t="shared" si="62" ref="AG35:AR35">AG34*1209.48</f>
        <v>4354.128</v>
      </c>
      <c r="AH35" s="59">
        <f t="shared" si="62"/>
        <v>2902.752</v>
      </c>
      <c r="AI35" s="59">
        <f t="shared" si="62"/>
        <v>1548.1344000000001</v>
      </c>
      <c r="AJ35" s="60">
        <f t="shared" si="62"/>
        <v>967.5840000000001</v>
      </c>
      <c r="AK35" s="59">
        <f t="shared" si="62"/>
        <v>1935.1680000000001</v>
      </c>
      <c r="AL35" s="59">
        <f t="shared" si="62"/>
        <v>3870.3360000000002</v>
      </c>
      <c r="AM35" s="59">
        <f t="shared" si="62"/>
        <v>2902.752</v>
      </c>
      <c r="AN35" s="60">
        <f t="shared" si="62"/>
        <v>1088.5320000000002</v>
      </c>
      <c r="AO35" s="59">
        <f t="shared" si="62"/>
        <v>1935.1680000000001</v>
      </c>
      <c r="AP35" s="59">
        <f t="shared" si="62"/>
        <v>2177.064</v>
      </c>
      <c r="AQ35" s="59">
        <f t="shared" si="62"/>
        <v>1451.376</v>
      </c>
      <c r="AR35" s="60">
        <f t="shared" si="62"/>
        <v>0</v>
      </c>
      <c r="AS35" s="59">
        <f t="shared" si="61"/>
        <v>0</v>
      </c>
      <c r="AT35" s="59">
        <f t="shared" si="61"/>
        <v>0</v>
      </c>
      <c r="AU35" s="59">
        <f t="shared" si="61"/>
        <v>0</v>
      </c>
      <c r="AV35" s="60">
        <f t="shared" si="61"/>
        <v>0</v>
      </c>
      <c r="AW35" s="59">
        <f t="shared" si="61"/>
        <v>2177.0640000000003</v>
      </c>
      <c r="AX35" s="59">
        <f t="shared" si="61"/>
        <v>0</v>
      </c>
      <c r="AY35" s="59">
        <f t="shared" si="61"/>
        <v>0</v>
      </c>
      <c r="AZ35" s="60">
        <f t="shared" si="61"/>
        <v>0</v>
      </c>
      <c r="BA35" s="59">
        <f t="shared" si="61"/>
        <v>0</v>
      </c>
      <c r="BB35" s="59">
        <f t="shared" si="61"/>
        <v>0</v>
      </c>
      <c r="BC35" s="59">
        <f t="shared" si="61"/>
        <v>1451.376</v>
      </c>
      <c r="BD35" s="60">
        <f t="shared" si="61"/>
        <v>0</v>
      </c>
      <c r="BE35" s="53">
        <v>0</v>
      </c>
      <c r="BF35" s="59">
        <f>BF34*1209.48</f>
        <v>0</v>
      </c>
      <c r="BG35" s="59">
        <f>BG34*1209.48</f>
        <v>0</v>
      </c>
      <c r="BH35" s="59">
        <f>BH34*1209.48</f>
        <v>0</v>
      </c>
      <c r="BI35" s="53">
        <v>0</v>
      </c>
      <c r="BJ35" s="59">
        <f>BJ34*1209.48</f>
        <v>0</v>
      </c>
      <c r="BK35" s="59">
        <f>BK34*1209.48</f>
        <v>0</v>
      </c>
      <c r="BL35" s="59">
        <f>BL34*1209.48</f>
        <v>0</v>
      </c>
      <c r="BM35" s="53">
        <v>0</v>
      </c>
      <c r="BN35" s="59">
        <f>BN34*1209.48</f>
        <v>0</v>
      </c>
      <c r="BO35" s="59">
        <f>BO34*1209.48</f>
        <v>0</v>
      </c>
      <c r="BP35" s="59">
        <f>BP34*1209.48</f>
        <v>0</v>
      </c>
      <c r="BQ35" s="53">
        <v>0</v>
      </c>
      <c r="BR35" s="59">
        <f>BR34*1209.48</f>
        <v>0</v>
      </c>
      <c r="BS35" s="59">
        <f>BS34*1209.48</f>
        <v>0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</row>
    <row r="36" spans="1:84" ht="18" customHeight="1">
      <c r="A36" s="74"/>
      <c r="B36" s="12" t="s">
        <v>2</v>
      </c>
      <c r="C36" s="61">
        <f aca="true" t="shared" si="63" ref="C36:K36">C35/C10</f>
        <v>5.561626670498636</v>
      </c>
      <c r="D36" s="61">
        <f t="shared" si="63"/>
        <v>3.480517985611511</v>
      </c>
      <c r="E36" s="61">
        <f t="shared" si="63"/>
        <v>2.3070672389127327</v>
      </c>
      <c r="F36" s="61">
        <f t="shared" si="63"/>
        <v>0.5831629701060752</v>
      </c>
      <c r="G36" s="61">
        <f t="shared" si="63"/>
        <v>4.01653798256538</v>
      </c>
      <c r="H36" s="61">
        <f t="shared" si="63"/>
        <v>3.3826877359809817</v>
      </c>
      <c r="I36" s="61">
        <f t="shared" si="63"/>
        <v>3.2363761467889907</v>
      </c>
      <c r="J36" s="61">
        <f t="shared" si="63"/>
        <v>3.1816459977452087</v>
      </c>
      <c r="K36" s="61">
        <f t="shared" si="63"/>
        <v>3.7409008312391268</v>
      </c>
      <c r="L36" s="53">
        <v>0</v>
      </c>
      <c r="M36" s="53">
        <v>0</v>
      </c>
      <c r="N36" s="61">
        <f aca="true" t="shared" si="64" ref="N36:BD36">N35/N10</f>
        <v>3.706508331737215</v>
      </c>
      <c r="O36" s="61">
        <f t="shared" si="64"/>
        <v>3.6551223934723485</v>
      </c>
      <c r="P36" s="61">
        <f t="shared" si="64"/>
        <v>3.6028596961572834</v>
      </c>
      <c r="Q36" s="62">
        <f t="shared" si="64"/>
        <v>3.7079287219773907</v>
      </c>
      <c r="R36" s="61">
        <f>R35/R10</f>
        <v>5.628760907504362</v>
      </c>
      <c r="S36" s="61">
        <f>S35/S10</f>
        <v>7.441522784079985</v>
      </c>
      <c r="T36" s="61">
        <f>T35/T10</f>
        <v>2.409589374654123</v>
      </c>
      <c r="U36" s="61">
        <f t="shared" si="64"/>
        <v>5.09807638267978</v>
      </c>
      <c r="V36" s="61">
        <f t="shared" si="64"/>
        <v>4.95398478642481</v>
      </c>
      <c r="W36" s="61">
        <f t="shared" si="64"/>
        <v>3.0156224398931437</v>
      </c>
      <c r="X36" s="62">
        <f t="shared" si="64"/>
        <v>2.2809618104667613</v>
      </c>
      <c r="Y36" s="61">
        <f t="shared" si="64"/>
        <v>3.8205595667870043</v>
      </c>
      <c r="Z36" s="61">
        <f t="shared" si="64"/>
        <v>5.706376095259492</v>
      </c>
      <c r="AA36" s="61">
        <f t="shared" si="64"/>
        <v>5.569973684210527</v>
      </c>
      <c r="AB36" s="62">
        <f t="shared" si="64"/>
        <v>1.8927699530516433</v>
      </c>
      <c r="AC36" s="61">
        <f t="shared" si="64"/>
        <v>3.8068165467625903</v>
      </c>
      <c r="AD36" s="61">
        <f t="shared" si="64"/>
        <v>5.475857385398981</v>
      </c>
      <c r="AE36" s="61">
        <f t="shared" si="64"/>
        <v>5.548073394495414</v>
      </c>
      <c r="AF36" s="62">
        <f t="shared" si="64"/>
        <v>2.0581055019852528</v>
      </c>
      <c r="AG36" s="61">
        <f aca="true" t="shared" si="65" ref="AG36:AR36">AG35/AG10</f>
        <v>6.117066591739253</v>
      </c>
      <c r="AH36" s="61">
        <f t="shared" si="65"/>
        <v>5.065884816753926</v>
      </c>
      <c r="AI36" s="61">
        <f t="shared" si="65"/>
        <v>2.8749013927576605</v>
      </c>
      <c r="AJ36" s="62">
        <f t="shared" si="65"/>
        <v>1.7343323176196452</v>
      </c>
      <c r="AK36" s="61">
        <f t="shared" si="65"/>
        <v>3.5436147225782824</v>
      </c>
      <c r="AL36" s="61">
        <f t="shared" si="65"/>
        <v>6.551008801624916</v>
      </c>
      <c r="AM36" s="61">
        <f t="shared" si="65"/>
        <v>5.256704092720028</v>
      </c>
      <c r="AN36" s="62">
        <f t="shared" si="65"/>
        <v>2.707117632429744</v>
      </c>
      <c r="AO36" s="61">
        <f t="shared" si="65"/>
        <v>3.8011549793753683</v>
      </c>
      <c r="AP36" s="61">
        <f t="shared" si="65"/>
        <v>4.433938900203666</v>
      </c>
      <c r="AQ36" s="61">
        <f t="shared" si="65"/>
        <v>3.22528</v>
      </c>
      <c r="AR36" s="62">
        <f t="shared" si="65"/>
        <v>0</v>
      </c>
      <c r="AS36" s="61">
        <f t="shared" si="64"/>
        <v>0</v>
      </c>
      <c r="AT36" s="61">
        <f t="shared" si="64"/>
        <v>0</v>
      </c>
      <c r="AU36" s="61">
        <f t="shared" si="64"/>
        <v>0</v>
      </c>
      <c r="AV36" s="62">
        <f t="shared" si="64"/>
        <v>0</v>
      </c>
      <c r="AW36" s="61">
        <f t="shared" si="64"/>
        <v>4.07308512628625</v>
      </c>
      <c r="AX36" s="61">
        <f t="shared" si="64"/>
        <v>0</v>
      </c>
      <c r="AY36" s="61">
        <f t="shared" si="64"/>
        <v>0</v>
      </c>
      <c r="AZ36" s="62">
        <f t="shared" si="64"/>
        <v>0</v>
      </c>
      <c r="BA36" s="61">
        <f t="shared" si="64"/>
        <v>0</v>
      </c>
      <c r="BB36" s="61">
        <f t="shared" si="64"/>
        <v>0</v>
      </c>
      <c r="BC36" s="61">
        <f t="shared" si="64"/>
        <v>4.220343123000872</v>
      </c>
      <c r="BD36" s="62">
        <f t="shared" si="64"/>
        <v>0</v>
      </c>
      <c r="BE36" s="53">
        <v>0</v>
      </c>
      <c r="BF36" s="61">
        <f>BF35/BF10</f>
        <v>0</v>
      </c>
      <c r="BG36" s="61">
        <f>BG35/BG10</f>
        <v>0</v>
      </c>
      <c r="BH36" s="61">
        <f>BH35/BH10</f>
        <v>0</v>
      </c>
      <c r="BI36" s="53">
        <v>0</v>
      </c>
      <c r="BJ36" s="61">
        <f>BJ35/BJ10</f>
        <v>0</v>
      </c>
      <c r="BK36" s="61">
        <f>BK35/BK10</f>
        <v>0</v>
      </c>
      <c r="BL36" s="61">
        <f>BL35/BL10</f>
        <v>0</v>
      </c>
      <c r="BM36" s="53">
        <v>0</v>
      </c>
      <c r="BN36" s="61">
        <f>BN35/BN10</f>
        <v>0</v>
      </c>
      <c r="BO36" s="61">
        <f>BO35/BO10</f>
        <v>0</v>
      </c>
      <c r="BP36" s="61">
        <f>BP35/BP10</f>
        <v>0</v>
      </c>
      <c r="BQ36" s="53">
        <v>0</v>
      </c>
      <c r="BR36" s="61">
        <f>BR35/BR10</f>
        <v>0</v>
      </c>
      <c r="BS36" s="61">
        <f>BS35/BS10</f>
        <v>0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</row>
    <row r="37" spans="1:84" ht="18" customHeight="1" thickBot="1">
      <c r="A37" s="75"/>
      <c r="B37" s="19" t="s">
        <v>0</v>
      </c>
      <c r="C37" s="37" t="s">
        <v>18</v>
      </c>
      <c r="D37" s="37" t="s">
        <v>18</v>
      </c>
      <c r="E37" s="37" t="s">
        <v>18</v>
      </c>
      <c r="F37" s="37" t="s">
        <v>18</v>
      </c>
      <c r="G37" s="37" t="s">
        <v>18</v>
      </c>
      <c r="H37" s="37" t="s">
        <v>18</v>
      </c>
      <c r="I37" s="37" t="s">
        <v>18</v>
      </c>
      <c r="J37" s="37" t="s">
        <v>18</v>
      </c>
      <c r="K37" s="37" t="s">
        <v>18</v>
      </c>
      <c r="L37" s="37" t="s">
        <v>18</v>
      </c>
      <c r="M37" s="37" t="s">
        <v>18</v>
      </c>
      <c r="N37" s="37" t="s">
        <v>18</v>
      </c>
      <c r="O37" s="37" t="s">
        <v>18</v>
      </c>
      <c r="P37" s="37" t="s">
        <v>18</v>
      </c>
      <c r="Q37" s="38" t="s">
        <v>18</v>
      </c>
      <c r="R37" s="37" t="s">
        <v>18</v>
      </c>
      <c r="S37" s="37" t="s">
        <v>18</v>
      </c>
      <c r="T37" s="37" t="s">
        <v>18</v>
      </c>
      <c r="U37" s="37" t="s">
        <v>18</v>
      </c>
      <c r="V37" s="37" t="s">
        <v>18</v>
      </c>
      <c r="W37" s="37" t="s">
        <v>18</v>
      </c>
      <c r="X37" s="38" t="s">
        <v>18</v>
      </c>
      <c r="Y37" s="37" t="s">
        <v>18</v>
      </c>
      <c r="Z37" s="37" t="s">
        <v>18</v>
      </c>
      <c r="AA37" s="37" t="s">
        <v>18</v>
      </c>
      <c r="AB37" s="38" t="s">
        <v>18</v>
      </c>
      <c r="AC37" s="37" t="s">
        <v>18</v>
      </c>
      <c r="AD37" s="37" t="s">
        <v>18</v>
      </c>
      <c r="AE37" s="37" t="s">
        <v>18</v>
      </c>
      <c r="AF37" s="38" t="s">
        <v>18</v>
      </c>
      <c r="AG37" s="37" t="s">
        <v>18</v>
      </c>
      <c r="AH37" s="37" t="s">
        <v>18</v>
      </c>
      <c r="AI37" s="37" t="s">
        <v>18</v>
      </c>
      <c r="AJ37" s="38" t="s">
        <v>18</v>
      </c>
      <c r="AK37" s="37" t="s">
        <v>18</v>
      </c>
      <c r="AL37" s="37" t="s">
        <v>18</v>
      </c>
      <c r="AM37" s="37" t="s">
        <v>18</v>
      </c>
      <c r="AN37" s="38" t="s">
        <v>18</v>
      </c>
      <c r="AO37" s="37" t="s">
        <v>18</v>
      </c>
      <c r="AP37" s="37" t="s">
        <v>18</v>
      </c>
      <c r="AQ37" s="37" t="s">
        <v>18</v>
      </c>
      <c r="AR37" s="38" t="s">
        <v>18</v>
      </c>
      <c r="AS37" s="37" t="s">
        <v>18</v>
      </c>
      <c r="AT37" s="37" t="s">
        <v>18</v>
      </c>
      <c r="AU37" s="37" t="s">
        <v>18</v>
      </c>
      <c r="AV37" s="38" t="s">
        <v>18</v>
      </c>
      <c r="AW37" s="37" t="s">
        <v>18</v>
      </c>
      <c r="AX37" s="37" t="s">
        <v>18</v>
      </c>
      <c r="AY37" s="37" t="s">
        <v>18</v>
      </c>
      <c r="AZ37" s="38" t="s">
        <v>18</v>
      </c>
      <c r="BA37" s="37" t="s">
        <v>18</v>
      </c>
      <c r="BB37" s="37" t="s">
        <v>18</v>
      </c>
      <c r="BC37" s="37" t="s">
        <v>18</v>
      </c>
      <c r="BD37" s="38" t="s">
        <v>18</v>
      </c>
      <c r="BE37" s="37" t="s">
        <v>18</v>
      </c>
      <c r="BF37" s="37" t="s">
        <v>18</v>
      </c>
      <c r="BG37" s="37" t="s">
        <v>18</v>
      </c>
      <c r="BH37" s="37" t="s">
        <v>18</v>
      </c>
      <c r="BI37" s="37" t="s">
        <v>18</v>
      </c>
      <c r="BJ37" s="37" t="s">
        <v>18</v>
      </c>
      <c r="BK37" s="37" t="s">
        <v>18</v>
      </c>
      <c r="BL37" s="37" t="s">
        <v>18</v>
      </c>
      <c r="BM37" s="37" t="s">
        <v>18</v>
      </c>
      <c r="BN37" s="37" t="s">
        <v>18</v>
      </c>
      <c r="BO37" s="37" t="s">
        <v>18</v>
      </c>
      <c r="BP37" s="37" t="s">
        <v>18</v>
      </c>
      <c r="BQ37" s="37" t="s">
        <v>18</v>
      </c>
      <c r="BR37" s="37" t="s">
        <v>18</v>
      </c>
      <c r="BS37" s="37" t="s">
        <v>18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</row>
    <row r="38" spans="1:71" ht="13.5" thickTop="1">
      <c r="A38" s="76" t="s">
        <v>16</v>
      </c>
      <c r="B38" s="76"/>
      <c r="C38" s="28">
        <f>C13+C17+C22+C26+C30+C35</f>
        <v>46973.723727000004</v>
      </c>
      <c r="D38" s="28">
        <f aca="true" t="shared" si="66" ref="D38:BS38">D13+D17+D22+D26+D30+D35</f>
        <v>34041.43596</v>
      </c>
      <c r="E38" s="28">
        <f>E13+E17+E22+E26+E30+E35</f>
        <v>25490.70633</v>
      </c>
      <c r="F38" s="28">
        <f>F13+F17+F22+F26+F30+F35</f>
        <v>13243.461870000003</v>
      </c>
      <c r="G38" s="28">
        <f>G13+G17+G22+G26+G30+G35</f>
        <v>46312.198155</v>
      </c>
      <c r="H38" s="28">
        <f t="shared" si="66"/>
        <v>45797.050275</v>
      </c>
      <c r="I38" s="28">
        <f>I13+I17+I22+I26+I30+I35</f>
        <v>33810.26736</v>
      </c>
      <c r="J38" s="28">
        <f t="shared" si="66"/>
        <v>34221.14121</v>
      </c>
      <c r="K38" s="28">
        <f t="shared" si="66"/>
        <v>33907.897065</v>
      </c>
      <c r="L38" s="28">
        <f t="shared" si="66"/>
        <v>40547.42268000001</v>
      </c>
      <c r="M38" s="28">
        <f t="shared" si="66"/>
        <v>46337.44671</v>
      </c>
      <c r="N38" s="28">
        <f t="shared" si="66"/>
        <v>35014.2883546</v>
      </c>
      <c r="O38" s="28">
        <f t="shared" si="66"/>
        <v>20063.0787114</v>
      </c>
      <c r="P38" s="28">
        <f t="shared" si="66"/>
        <v>20164.215892199998</v>
      </c>
      <c r="Q38" s="28">
        <f t="shared" si="66"/>
        <v>32206.002031999997</v>
      </c>
      <c r="R38" s="28">
        <f t="shared" si="66"/>
        <v>31766.7501882</v>
      </c>
      <c r="S38" s="28">
        <f t="shared" si="66"/>
        <v>35975.456888</v>
      </c>
      <c r="T38" s="28">
        <f t="shared" si="66"/>
        <v>46564.1322088</v>
      </c>
      <c r="U38" s="28">
        <f t="shared" si="66"/>
        <v>47860.209295399996</v>
      </c>
      <c r="V38" s="28">
        <f t="shared" si="66"/>
        <v>32335.1889342</v>
      </c>
      <c r="W38" s="28">
        <f t="shared" si="66"/>
        <v>27279.759023200008</v>
      </c>
      <c r="X38" s="28">
        <f t="shared" si="66"/>
        <v>25878.615395999994</v>
      </c>
      <c r="Y38" s="28">
        <f t="shared" si="66"/>
        <v>26629.7858032</v>
      </c>
      <c r="Z38" s="28">
        <f t="shared" si="66"/>
        <v>28287.1851446</v>
      </c>
      <c r="AA38" s="28">
        <f t="shared" si="66"/>
        <v>28557.581135999997</v>
      </c>
      <c r="AB38" s="28">
        <f t="shared" si="66"/>
        <v>33544.915176</v>
      </c>
      <c r="AC38" s="28">
        <f t="shared" si="66"/>
        <v>28286.285904800006</v>
      </c>
      <c r="AD38" s="28">
        <f t="shared" si="66"/>
        <v>32384.481294600002</v>
      </c>
      <c r="AE38" s="28">
        <f t="shared" si="66"/>
        <v>30302.174338799996</v>
      </c>
      <c r="AF38" s="28">
        <f t="shared" si="66"/>
        <v>44282.118296</v>
      </c>
      <c r="AG38" s="28">
        <f t="shared" si="66"/>
        <v>43608.5014268</v>
      </c>
      <c r="AH38" s="28">
        <f t="shared" si="66"/>
        <v>36041.363178</v>
      </c>
      <c r="AI38" s="28">
        <f t="shared" si="66"/>
        <v>32874.793341</v>
      </c>
      <c r="AJ38" s="28">
        <f t="shared" si="66"/>
        <v>35054.70549200001</v>
      </c>
      <c r="AK38" s="28">
        <f t="shared" si="66"/>
        <v>33398.6620186</v>
      </c>
      <c r="AL38" s="28">
        <f t="shared" si="66"/>
        <v>40126.5050968</v>
      </c>
      <c r="AM38" s="28">
        <f t="shared" si="66"/>
        <v>34741.311021199996</v>
      </c>
      <c r="AN38" s="28">
        <f t="shared" si="66"/>
        <v>25396.118308000005</v>
      </c>
      <c r="AO38" s="28">
        <f t="shared" si="66"/>
        <v>32630.9202966</v>
      </c>
      <c r="AP38" s="28">
        <f t="shared" si="66"/>
        <v>30889.476325999996</v>
      </c>
      <c r="AQ38" s="28">
        <f t="shared" si="66"/>
        <v>29854.552679999997</v>
      </c>
      <c r="AR38" s="28">
        <f t="shared" si="66"/>
        <v>22734.401804</v>
      </c>
      <c r="AS38" s="28">
        <f t="shared" si="66"/>
        <v>33209.093623999994</v>
      </c>
      <c r="AT38" s="28">
        <f t="shared" si="66"/>
        <v>36299.3457266</v>
      </c>
      <c r="AU38" s="28">
        <f t="shared" si="66"/>
        <v>33318.516064999996</v>
      </c>
      <c r="AV38" s="28">
        <f t="shared" si="66"/>
        <v>38554.40380000001</v>
      </c>
      <c r="AW38" s="28">
        <f t="shared" si="66"/>
        <v>33843.682037</v>
      </c>
      <c r="AX38" s="28">
        <f t="shared" si="66"/>
        <v>32622.1337294</v>
      </c>
      <c r="AY38" s="28">
        <f t="shared" si="66"/>
        <v>32692.064622799997</v>
      </c>
      <c r="AZ38" s="28">
        <f t="shared" si="66"/>
        <v>6523.255091999999</v>
      </c>
      <c r="BA38" s="28">
        <f t="shared" si="66"/>
        <v>33239.071989</v>
      </c>
      <c r="BB38" s="28">
        <f t="shared" si="66"/>
        <v>46491.9368104</v>
      </c>
      <c r="BC38" s="28">
        <f t="shared" si="66"/>
        <v>23290.6807894</v>
      </c>
      <c r="BD38" s="28">
        <f t="shared" si="66"/>
        <v>38774.013488000004</v>
      </c>
      <c r="BE38" s="28">
        <f t="shared" si="66"/>
        <v>45851.692784599996</v>
      </c>
      <c r="BF38" s="28">
        <f t="shared" si="66"/>
        <v>45838.81316779999</v>
      </c>
      <c r="BG38" s="28">
        <f t="shared" si="66"/>
        <v>45879.81832079999</v>
      </c>
      <c r="BH38" s="28">
        <f t="shared" si="66"/>
        <v>47092.9676718</v>
      </c>
      <c r="BI38" s="28">
        <f t="shared" si="66"/>
        <v>46713.4803326</v>
      </c>
      <c r="BJ38" s="28">
        <f t="shared" si="66"/>
        <v>51041.7722984</v>
      </c>
      <c r="BK38" s="28">
        <f t="shared" si="66"/>
        <v>23687.129132799997</v>
      </c>
      <c r="BL38" s="28">
        <f t="shared" si="66"/>
        <v>38958.6343946</v>
      </c>
      <c r="BM38" s="28">
        <f t="shared" si="66"/>
        <v>41544.37426580001</v>
      </c>
      <c r="BN38" s="28">
        <f t="shared" si="66"/>
        <v>40035.2811962</v>
      </c>
      <c r="BO38" s="28">
        <f t="shared" si="66"/>
        <v>28472.192423200006</v>
      </c>
      <c r="BP38" s="28">
        <f t="shared" si="66"/>
        <v>33870.9217152</v>
      </c>
      <c r="BQ38" s="28">
        <f t="shared" si="66"/>
        <v>47549.173872</v>
      </c>
      <c r="BR38" s="28">
        <f t="shared" si="66"/>
        <v>47804.608919399994</v>
      </c>
      <c r="BS38" s="28">
        <f t="shared" si="66"/>
        <v>39952.73342940001</v>
      </c>
    </row>
    <row r="39" spans="1:71" ht="12.75">
      <c r="A39" s="1"/>
      <c r="B39" s="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</row>
    <row r="40" spans="1:71" ht="12.75">
      <c r="A40" s="1"/>
      <c r="B40" s="1"/>
      <c r="C40" s="64">
        <f aca="true" t="shared" si="67" ref="C40:AI40">C38/C10/12</f>
        <v>5.625056728337405</v>
      </c>
      <c r="D40" s="64">
        <f t="shared" si="67"/>
        <v>5.10213368705036</v>
      </c>
      <c r="E40" s="64">
        <f>E38/E10/12</f>
        <v>5.064915420839294</v>
      </c>
      <c r="F40" s="64">
        <f>F38/F10/12</f>
        <v>5.321223830761814</v>
      </c>
      <c r="G40" s="64">
        <f>G38/G10/12</f>
        <v>5.340182435657948</v>
      </c>
      <c r="H40" s="64">
        <f t="shared" si="67"/>
        <v>5.336905126905328</v>
      </c>
      <c r="I40" s="64">
        <f>I38/I10/12</f>
        <v>5.385172553516818</v>
      </c>
      <c r="J40" s="64">
        <f t="shared" si="67"/>
        <v>5.358439999060503</v>
      </c>
      <c r="K40" s="64">
        <f t="shared" si="67"/>
        <v>5.462319908660351</v>
      </c>
      <c r="L40" s="64">
        <f t="shared" si="67"/>
        <v>5.572150214379949</v>
      </c>
      <c r="M40" s="64">
        <f t="shared" si="67"/>
        <v>5.761644124888092</v>
      </c>
      <c r="N40" s="64">
        <f t="shared" si="67"/>
        <v>5.5886944318776735</v>
      </c>
      <c r="O40" s="64">
        <f t="shared" si="67"/>
        <v>5.05265405243276</v>
      </c>
      <c r="P40" s="64">
        <f t="shared" si="67"/>
        <v>5.005514817843312</v>
      </c>
      <c r="Q40" s="64">
        <f t="shared" si="67"/>
        <v>5.142428631283132</v>
      </c>
      <c r="R40" s="64">
        <f t="shared" si="67"/>
        <v>5.133273574461896</v>
      </c>
      <c r="S40" s="64">
        <f t="shared" si="67"/>
        <v>5.764189080305069</v>
      </c>
      <c r="T40" s="64">
        <f t="shared" si="67"/>
        <v>5.368489693875669</v>
      </c>
      <c r="U40" s="64">
        <f t="shared" si="67"/>
        <v>5.094329767041342</v>
      </c>
      <c r="V40" s="64">
        <f t="shared" si="67"/>
        <v>5.255703292081138</v>
      </c>
      <c r="W40" s="64">
        <f t="shared" si="67"/>
        <v>5.060804211783913</v>
      </c>
      <c r="X40" s="64">
        <f t="shared" si="67"/>
        <v>5.08380783356907</v>
      </c>
      <c r="Y40" s="64">
        <f t="shared" si="67"/>
        <v>5.007104731347774</v>
      </c>
      <c r="Z40" s="64">
        <f t="shared" si="67"/>
        <v>5.296035562158316</v>
      </c>
      <c r="AA40" s="64">
        <f t="shared" si="67"/>
        <v>5.218856201754385</v>
      </c>
      <c r="AB40" s="64">
        <f t="shared" si="67"/>
        <v>5.46832863458529</v>
      </c>
      <c r="AC40" s="64">
        <f t="shared" si="67"/>
        <v>5.299439055905277</v>
      </c>
      <c r="AD40" s="64">
        <f t="shared" si="67"/>
        <v>5.090939020090549</v>
      </c>
      <c r="AE40" s="64">
        <f t="shared" si="67"/>
        <v>5.515904750764524</v>
      </c>
      <c r="AF40" s="64">
        <f t="shared" si="67"/>
        <v>5.232808458120627</v>
      </c>
      <c r="AG40" s="64">
        <f t="shared" si="67"/>
        <v>5.105425380116138</v>
      </c>
      <c r="AH40" s="64">
        <f t="shared" si="67"/>
        <v>5.241617681500872</v>
      </c>
      <c r="AI40" s="64">
        <f t="shared" si="67"/>
        <v>5.087402250232126</v>
      </c>
      <c r="AJ40" s="64">
        <f aca="true" t="shared" si="68" ref="AJ40:BS40">AJ38/AJ10/12</f>
        <v>5.236109441954952</v>
      </c>
      <c r="AK40" s="64">
        <f t="shared" si="68"/>
        <v>5.096542455380577</v>
      </c>
      <c r="AL40" s="64">
        <f t="shared" si="68"/>
        <v>5.6599110100428796</v>
      </c>
      <c r="AM40" s="64">
        <f t="shared" si="68"/>
        <v>5.2428635490160564</v>
      </c>
      <c r="AN40" s="64">
        <f t="shared" si="68"/>
        <v>5.2632260441018</v>
      </c>
      <c r="AO40" s="64">
        <f t="shared" si="68"/>
        <v>5.341275501964251</v>
      </c>
      <c r="AP40" s="64">
        <f t="shared" si="68"/>
        <v>5.242613089952477</v>
      </c>
      <c r="AQ40" s="64">
        <f t="shared" si="68"/>
        <v>5.5286208666666665</v>
      </c>
      <c r="AR40" s="64">
        <f t="shared" si="68"/>
        <v>5.7012744016451</v>
      </c>
      <c r="AS40" s="64">
        <f t="shared" si="68"/>
        <v>5.281344405852416</v>
      </c>
      <c r="AT40" s="64">
        <f t="shared" si="68"/>
        <v>5.684919145304767</v>
      </c>
      <c r="AU40" s="64">
        <f t="shared" si="68"/>
        <v>5.025417204374057</v>
      </c>
      <c r="AV40" s="64">
        <f t="shared" si="68"/>
        <v>5.020104661458334</v>
      </c>
      <c r="AW40" s="64">
        <f t="shared" si="68"/>
        <v>5.276532902556906</v>
      </c>
      <c r="AX40" s="64">
        <f t="shared" si="68"/>
        <v>5.091798359461822</v>
      </c>
      <c r="AY40" s="64">
        <f t="shared" si="68"/>
        <v>5.12286332938448</v>
      </c>
      <c r="AZ40" s="64">
        <f t="shared" si="68"/>
        <v>5.282843449951408</v>
      </c>
      <c r="BA40" s="64">
        <f t="shared" si="68"/>
        <v>5.26101171082621</v>
      </c>
      <c r="BB40" s="64">
        <f t="shared" si="68"/>
        <v>5.289907246768615</v>
      </c>
      <c r="BC40" s="64">
        <f t="shared" si="68"/>
        <v>5.6437629130076585</v>
      </c>
      <c r="BD40" s="64">
        <f t="shared" si="68"/>
        <v>5.083649765051395</v>
      </c>
      <c r="BE40" s="64">
        <f t="shared" si="68"/>
        <v>5.262325297778083</v>
      </c>
      <c r="BF40" s="64">
        <f t="shared" si="68"/>
        <v>5.252167052545945</v>
      </c>
      <c r="BG40" s="64">
        <f t="shared" si="68"/>
        <v>5.363802179292929</v>
      </c>
      <c r="BH40" s="64">
        <f t="shared" si="68"/>
        <v>5.293961921826521</v>
      </c>
      <c r="BI40" s="64">
        <f aca="true" t="shared" si="69" ref="BI40:BP40">BI38/BI10/12</f>
        <v>5.23154149672983</v>
      </c>
      <c r="BJ40" s="64">
        <f t="shared" si="69"/>
        <v>5.831479332145142</v>
      </c>
      <c r="BK40" s="64">
        <f t="shared" si="69"/>
        <v>5.5323078131539605</v>
      </c>
      <c r="BL40" s="64">
        <f t="shared" si="69"/>
        <v>5.321345461754903</v>
      </c>
      <c r="BM40" s="64">
        <f t="shared" si="69"/>
        <v>5.348418335882386</v>
      </c>
      <c r="BN40" s="64">
        <f t="shared" si="69"/>
        <v>5.182963232898348</v>
      </c>
      <c r="BO40" s="64">
        <f t="shared" si="69"/>
        <v>5.7701427576199755</v>
      </c>
      <c r="BP40" s="64">
        <f t="shared" si="69"/>
        <v>5.102271890093998</v>
      </c>
      <c r="BQ40" s="64">
        <f t="shared" si="68"/>
        <v>5.413157316939891</v>
      </c>
      <c r="BR40" s="64">
        <f t="shared" si="68"/>
        <v>5.480420154010179</v>
      </c>
      <c r="BS40" s="64">
        <f t="shared" si="68"/>
        <v>5.178712789625138</v>
      </c>
    </row>
  </sheetData>
  <sheetProtection/>
  <mergeCells count="17">
    <mergeCell ref="A38:B38"/>
    <mergeCell ref="A29:A32"/>
    <mergeCell ref="A16:A19"/>
    <mergeCell ref="A5:B5"/>
    <mergeCell ref="A6:B6"/>
    <mergeCell ref="A7:A8"/>
    <mergeCell ref="B7:B8"/>
    <mergeCell ref="BE7:BJ7"/>
    <mergeCell ref="BK7:BS7"/>
    <mergeCell ref="A12:A15"/>
    <mergeCell ref="A20:A24"/>
    <mergeCell ref="A25:A28"/>
    <mergeCell ref="A33:A37"/>
    <mergeCell ref="D7:K7"/>
    <mergeCell ref="L7:M7"/>
    <mergeCell ref="N7:AQ7"/>
    <mergeCell ref="AR7:BD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2015-07-03T08:59:08Z</dcterms:modified>
  <cp:category/>
  <cp:version/>
  <cp:contentType/>
  <cp:contentStatus/>
</cp:coreProperties>
</file>